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69" activeTab="0"/>
  </bookViews>
  <sheets>
    <sheet name="Весенняя 1" sheetId="1" r:id="rId1"/>
    <sheet name="Весенняя 3" sheetId="2" r:id="rId2"/>
    <sheet name="Лист1" sheetId="3" r:id="rId3"/>
  </sheets>
  <definedNames>
    <definedName name="Excel_BuiltIn_Print_Area_1_1">#REF!</definedName>
    <definedName name="Excel_BuiltIn_Print_Area_1_1_1">#REF!</definedName>
  </definedNames>
  <calcPr fullCalcOnLoad="1"/>
</workbook>
</file>

<file path=xl/sharedStrings.xml><?xml version="1.0" encoding="utf-8"?>
<sst xmlns="http://schemas.openxmlformats.org/spreadsheetml/2006/main" count="327" uniqueCount="114">
  <si>
    <t xml:space="preserve"> ОТЧЕТ    </t>
  </si>
  <si>
    <t>УПРАВЛЯЮЩЕЙ ОРГАНИЗАЦИИ ООО «Домоуправляющая компания» О ВЫПОЛНЕНИИ</t>
  </si>
  <si>
    <t>ДОГОВОРА УПРАВЛЕНИЯ МНОГОКВАРТИРНЫМ ДОМОМ</t>
  </si>
  <si>
    <t>Ф2.8 согласно приказа №882/пр. от 22.12.2014г. Министерства строительства и жилищно-коммунального хозяйства РФ</t>
  </si>
  <si>
    <t>Наименование параметра</t>
  </si>
  <si>
    <t>ед. изм.</t>
  </si>
  <si>
    <t>значение</t>
  </si>
  <si>
    <t xml:space="preserve"> Дата заполнения/внесения изменений</t>
  </si>
  <si>
    <t xml:space="preserve"> Начало отчетного периода</t>
  </si>
  <si>
    <t>Дата конца отчетного периода.</t>
  </si>
  <si>
    <t>1.'Общая информация о выполняемых работах (оказываемых услугах) по содержанию и текущему ремонту общего имущества</t>
  </si>
  <si>
    <t>руб.</t>
  </si>
  <si>
    <t>переплата потребителями</t>
  </si>
  <si>
    <t>задолженность потребителей</t>
  </si>
  <si>
    <t xml:space="preserve"> Получено денежных средств, в т.ч.:    </t>
  </si>
  <si>
    <t>х</t>
  </si>
  <si>
    <t xml:space="preserve"> денежных средств от потребителей</t>
  </si>
  <si>
    <t>целевых взносов от потребителей</t>
  </si>
  <si>
    <t>субсидий</t>
  </si>
  <si>
    <t>денежных средств от использования общего имущества</t>
  </si>
  <si>
    <t>Всего денежных средств средств с учетом остатков</t>
  </si>
  <si>
    <t xml:space="preserve"> </t>
  </si>
  <si>
    <t>2.'Выполненные работы (оказанные услуги) по содержанию общего имущества и текущему ремонту в отчетном периоде</t>
  </si>
  <si>
    <t xml:space="preserve">Наименование работ и    услуг     (указывается в       соответствии с договором  управления) </t>
  </si>
  <si>
    <t xml:space="preserve">Периодичность (срок     выполнения)  по факту   </t>
  </si>
  <si>
    <t>Исполнитель услуги</t>
  </si>
  <si>
    <t>Расходы по содержанию жилья за год (руб)</t>
  </si>
  <si>
    <t xml:space="preserve">Обслуживание общестроит.конструкций </t>
  </si>
  <si>
    <t>2 раза в год</t>
  </si>
  <si>
    <t>ООО "ВДС-Сервис"; ООО "ЦентрСервис"</t>
  </si>
  <si>
    <t>5 раз в неделю</t>
  </si>
  <si>
    <t>Вывоз и утилизация ТБО и КГО</t>
  </si>
  <si>
    <t>ежедневно</t>
  </si>
  <si>
    <t>ООО "ЧистоГрад плюс"</t>
  </si>
  <si>
    <t xml:space="preserve">Проверка дымоходов и вентканалов </t>
  </si>
  <si>
    <t>ООО "Патриот"</t>
  </si>
  <si>
    <t>Обслуживание систем электроснабжения</t>
  </si>
  <si>
    <t>ООО "ВДС-Сервис"</t>
  </si>
  <si>
    <t xml:space="preserve">Аварийно-диспетчерское обслуживание  </t>
  </si>
  <si>
    <t>круглосуточно</t>
  </si>
  <si>
    <t xml:space="preserve">Управление многоквартирным домом </t>
  </si>
  <si>
    <t>ООО "ДУК"</t>
  </si>
  <si>
    <t>ООО "Проспект"</t>
  </si>
  <si>
    <t>ООО "Лифтсервис"</t>
  </si>
  <si>
    <t>Согласно плана и по мере необходимости</t>
  </si>
  <si>
    <t>Переходящие остатки денежных средств (на конец периода) :</t>
  </si>
  <si>
    <t>3. 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</si>
  <si>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</si>
  <si>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</si>
  <si>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</si>
  <si>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</si>
  <si>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</si>
  <si>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4.Общая информация по предоставленным коммунальным услугам</t>
  </si>
  <si>
    <t>Пеоеходящие остатки денежных средств (на начало периода), втом числе:</t>
  </si>
  <si>
    <t>5,Информация о предоставленных коммунальных услугах</t>
  </si>
  <si>
    <t>Вид коммунальной услуги, ед.изм., общий объем потребления</t>
  </si>
  <si>
    <t>Начислено потребителям (руб.)</t>
  </si>
  <si>
    <t>Оплачено потребителями (руб.)</t>
  </si>
  <si>
    <t>Задолженность потребителей            (руб.)</t>
  </si>
  <si>
    <t xml:space="preserve">водоснабжение                  </t>
  </si>
  <si>
    <t xml:space="preserve">водоотведение                  </t>
  </si>
  <si>
    <t xml:space="preserve">теплоснабжение                 </t>
  </si>
  <si>
    <t xml:space="preserve">горячее водоснабжение          </t>
  </si>
  <si>
    <t xml:space="preserve">электроснабжение               </t>
  </si>
  <si>
    <t>Вид коммунальной услуги</t>
  </si>
  <si>
    <t>Начислено поставщиком коммунального ресурса (руб.)</t>
  </si>
  <si>
    <t>Оплачено поставщику коммунального ресурса (руб.)</t>
  </si>
  <si>
    <t>Задолженность перед поставщиком коммунального ресурса (руб.)</t>
  </si>
  <si>
    <t>Сумма пени и штрафов, уплаченные поставщику коммунального ресурса</t>
  </si>
  <si>
    <t>6. Информация о наличии претензий по качеству предоставленных коммунальных услуг</t>
  </si>
  <si>
    <t>7. 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</si>
  <si>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</si>
  <si>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</si>
  <si>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</si>
  <si>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М.П.</t>
  </si>
  <si>
    <t xml:space="preserve">Переходящие остатки денежных средств (на начало периода) </t>
  </si>
  <si>
    <t>Содержание придомовой территории</t>
  </si>
  <si>
    <t>Вывоз и утилизация ТБО  и КГО</t>
  </si>
  <si>
    <t>Обслуживание внутридомовых систем  (ХВС,ГВС,ВО,отопления)</t>
  </si>
  <si>
    <t xml:space="preserve">Уборка лестничных клеток </t>
  </si>
  <si>
    <t xml:space="preserve">Обслуживание лифтов </t>
  </si>
  <si>
    <t>ИТОГО :</t>
  </si>
  <si>
    <t>ПО АДРЕСУ г. Заволжье, ул. Весенняя д.1</t>
  </si>
  <si>
    <t>Переходящие остатки денежных средств (на конец периода,в том числе:</t>
  </si>
  <si>
    <t>ПО АДРЕСУ г. Заволжье, ул. Весенняя д.3</t>
  </si>
  <si>
    <t>январь</t>
  </si>
  <si>
    <t>март</t>
  </si>
  <si>
    <t>Sдома=7517,80 м2</t>
  </si>
  <si>
    <t>Sдома=8163,2м2</t>
  </si>
  <si>
    <t>Текущий ремонт и подготовка к сезонной эксплуатации , в том числе:</t>
  </si>
  <si>
    <t>Текущий ремонт и подготовка к сезонной эксплуатации , в том числе :</t>
  </si>
  <si>
    <t>Обслуживание мусоропроводов (1 ,4 подъезды)</t>
  </si>
  <si>
    <t>прочие поступления (ГВ,ХВ,Э/эн при содерж. общего имущества)</t>
  </si>
  <si>
    <t>ХВ, ГВ</t>
  </si>
  <si>
    <t>Электроэнергии</t>
  </si>
  <si>
    <t>Использование энергоресурсов в целях содержания общего имущества, в том числе:</t>
  </si>
  <si>
    <t>МУП "Тепловодоканал"</t>
  </si>
  <si>
    <t>ПАО "ТНС-Энерго"</t>
  </si>
  <si>
    <t xml:space="preserve">Использование энергоресурсов в целях содержания общего имущества ГВ и ХВ </t>
  </si>
  <si>
    <t>Руководитель управляющей организации /__________________________/_Кузмичев Е.М._________________________</t>
  </si>
  <si>
    <t>электроэнергии</t>
  </si>
  <si>
    <t xml:space="preserve">.'Начислено за работы (услуги) по содержанию и текущему ремонту:      </t>
  </si>
  <si>
    <t>.'Начислено за работы (услуги) по содержанию и текущему ремонту:</t>
  </si>
  <si>
    <t>ЗА 2018 ГОД</t>
  </si>
  <si>
    <t>1 квартал 2019г.</t>
  </si>
  <si>
    <t>01.01.2018г.</t>
  </si>
  <si>
    <t>01.05.2018г.</t>
  </si>
  <si>
    <t>06.03.2018г.</t>
  </si>
  <si>
    <t>смена участка канализации в подвале 1го под-да</t>
  </si>
  <si>
    <t>смена светильников  на техэтаже в 1,2,3,4под-х,смена выключателя в 1,2,3под-х</t>
  </si>
  <si>
    <t>смена участка отопления в кв 34</t>
  </si>
  <si>
    <t>1024155,07</t>
  </si>
  <si>
    <t>Переходящие остатки денежных средств (на начало периода), втом числе:</t>
  </si>
  <si>
    <t>Руководитель управляющей организации /__________________/_Кузмичев Е.М._______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</si>
</sst>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#,##0.00;\-#,##0.00"/>
    <numFmt numFmtId="166" formatCode="#,###.00"/>
    <numFmt numFmtId="167" formatCode="0.0"/>
    <numFmt numFmtId="168" formatCode="0.0000"/>
    <numFmt numFmtId="169" formatCode="0.000"/>
    <numFmt numFmtId="170" formatCode="#,##0.0"/>
    <numFmt numFmtId="171" formatCode="#,###.0"/>
    <numFmt numFmtId="172" formatCode="#,###"/>
    <numFmt numFmtId="173" formatCode="#,###.000"/>
    <numFmt numFmtId="174" formatCode="#,##0.000"/>
  </numFmts>
  <fonts count="43">
    <font>
      <sz val="10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/>
      <top style="thin"/>
      <bottom style="thin">
        <color indexed="8"/>
      </bottom>
    </border>
    <border>
      <left style="hair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justify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4" fontId="0" fillId="33" borderId="10" xfId="0" applyNumberFormat="1" applyFont="1" applyFill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horizontal="left"/>
    </xf>
    <xf numFmtId="4" fontId="0" fillId="0" borderId="14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15" xfId="0" applyFont="1" applyFill="1" applyBorder="1" applyAlignment="1">
      <alignment horizontal="left" wrapText="1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 vertical="center" wrapText="1"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33" borderId="18" xfId="0" applyFont="1" applyFill="1" applyBorder="1" applyAlignment="1">
      <alignment wrapText="1"/>
    </xf>
    <xf numFmtId="0" fontId="4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/>
    </xf>
    <xf numFmtId="0" fontId="1" fillId="0" borderId="14" xfId="0" applyFont="1" applyBorder="1" applyAlignment="1">
      <alignment/>
    </xf>
    <xf numFmtId="0" fontId="0" fillId="33" borderId="14" xfId="0" applyFont="1" applyFill="1" applyBorder="1" applyAlignment="1">
      <alignment/>
    </xf>
    <xf numFmtId="164" fontId="1" fillId="0" borderId="0" xfId="0" applyNumberFormat="1" applyFont="1" applyFill="1" applyAlignment="1">
      <alignment/>
    </xf>
    <xf numFmtId="2" fontId="1" fillId="0" borderId="0" xfId="0" applyNumberFormat="1" applyFont="1" applyBorder="1" applyAlignment="1">
      <alignment/>
    </xf>
    <xf numFmtId="0" fontId="0" fillId="33" borderId="16" xfId="0" applyFont="1" applyFill="1" applyBorder="1" applyAlignment="1">
      <alignment horizontal="left"/>
    </xf>
    <xf numFmtId="166" fontId="1" fillId="0" borderId="0" xfId="0" applyNumberFormat="1" applyFont="1" applyBorder="1" applyAlignment="1">
      <alignment/>
    </xf>
    <xf numFmtId="0" fontId="0" fillId="33" borderId="16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/>
    </xf>
    <xf numFmtId="0" fontId="4" fillId="33" borderId="12" xfId="0" applyFont="1" applyFill="1" applyBorder="1" applyAlignment="1">
      <alignment horizontal="left"/>
    </xf>
    <xf numFmtId="0" fontId="0" fillId="33" borderId="21" xfId="0" applyFont="1" applyFill="1" applyBorder="1" applyAlignment="1">
      <alignment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/>
    </xf>
    <xf numFmtId="0" fontId="0" fillId="33" borderId="25" xfId="0" applyFont="1" applyFill="1" applyBorder="1" applyAlignment="1">
      <alignment horizontal="left"/>
    </xf>
    <xf numFmtId="0" fontId="41" fillId="0" borderId="0" xfId="0" applyFont="1" applyAlignment="1">
      <alignment/>
    </xf>
    <xf numFmtId="2" fontId="41" fillId="0" borderId="0" xfId="0" applyNumberFormat="1" applyFont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Border="1" applyAlignment="1">
      <alignment/>
    </xf>
    <xf numFmtId="0" fontId="41" fillId="0" borderId="0" xfId="0" applyFont="1" applyFill="1" applyAlignment="1">
      <alignment/>
    </xf>
    <xf numFmtId="2" fontId="41" fillId="0" borderId="0" xfId="0" applyNumberFormat="1" applyFont="1" applyBorder="1" applyAlignment="1">
      <alignment/>
    </xf>
    <xf numFmtId="4" fontId="41" fillId="0" borderId="0" xfId="0" applyNumberFormat="1" applyFont="1" applyAlignment="1">
      <alignment/>
    </xf>
    <xf numFmtId="0" fontId="41" fillId="0" borderId="0" xfId="0" applyNumberFormat="1" applyFont="1" applyAlignment="1">
      <alignment/>
    </xf>
    <xf numFmtId="0" fontId="41" fillId="0" borderId="10" xfId="0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14" xfId="0" applyFont="1" applyBorder="1" applyAlignment="1">
      <alignment/>
    </xf>
    <xf numFmtId="0" fontId="41" fillId="0" borderId="17" xfId="0" applyFont="1" applyBorder="1" applyAlignment="1">
      <alignment/>
    </xf>
    <xf numFmtId="164" fontId="41" fillId="0" borderId="0" xfId="0" applyNumberFormat="1" applyFont="1" applyFill="1" applyAlignment="1">
      <alignment/>
    </xf>
    <xf numFmtId="166" fontId="41" fillId="0" borderId="0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10" xfId="0" applyFont="1" applyBorder="1" applyAlignment="1" quotePrefix="1">
      <alignment horizontal="left"/>
    </xf>
    <xf numFmtId="0" fontId="0" fillId="0" borderId="0" xfId="0" applyFont="1" applyAlignment="1" quotePrefix="1">
      <alignment horizontal="left"/>
    </xf>
    <xf numFmtId="0" fontId="0" fillId="0" borderId="10" xfId="0" applyFont="1" applyBorder="1" applyAlignment="1" quotePrefix="1">
      <alignment horizontal="left" wrapText="1"/>
    </xf>
    <xf numFmtId="0" fontId="0" fillId="0" borderId="13" xfId="0" applyFont="1" applyFill="1" applyBorder="1" applyAlignment="1" quotePrefix="1">
      <alignment horizontal="left"/>
    </xf>
    <xf numFmtId="165" fontId="4" fillId="33" borderId="19" xfId="0" applyNumberFormat="1" applyFont="1" applyFill="1" applyBorder="1" applyAlignment="1">
      <alignment horizontal="center" vertical="center" wrapText="1"/>
    </xf>
    <xf numFmtId="165" fontId="4" fillId="33" borderId="26" xfId="0" applyNumberFormat="1" applyFont="1" applyFill="1" applyBorder="1" applyAlignment="1">
      <alignment horizontal="center" vertical="center" wrapText="1"/>
    </xf>
    <xf numFmtId="165" fontId="4" fillId="33" borderId="23" xfId="0" applyNumberFormat="1" applyFont="1" applyFill="1" applyBorder="1" applyAlignment="1">
      <alignment horizontal="center" vertical="center" wrapText="1"/>
    </xf>
    <xf numFmtId="165" fontId="4" fillId="33" borderId="27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4" fontId="3" fillId="33" borderId="28" xfId="0" applyNumberFormat="1" applyFont="1" applyFill="1" applyBorder="1" applyAlignment="1">
      <alignment horizontal="right"/>
    </xf>
    <xf numFmtId="0" fontId="42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Border="1" applyAlignment="1" quotePrefix="1">
      <alignment horizontal="left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4" fontId="2" fillId="33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2" fontId="2" fillId="0" borderId="11" xfId="0" applyNumberFormat="1" applyFont="1" applyBorder="1" applyAlignment="1">
      <alignment/>
    </xf>
    <xf numFmtId="0" fontId="2" fillId="0" borderId="10" xfId="0" applyFont="1" applyBorder="1" applyAlignment="1" quotePrefix="1">
      <alignment horizontal="left" wrapText="1"/>
    </xf>
    <xf numFmtId="2" fontId="2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2" fillId="0" borderId="12" xfId="0" applyFont="1" applyFill="1" applyBorder="1" applyAlignment="1">
      <alignment wrapText="1"/>
    </xf>
    <xf numFmtId="4" fontId="2" fillId="0" borderId="29" xfId="0" applyNumberFormat="1" applyFont="1" applyFill="1" applyBorder="1" applyAlignment="1">
      <alignment wrapText="1"/>
    </xf>
    <xf numFmtId="0" fontId="2" fillId="0" borderId="29" xfId="0" applyFont="1" applyFill="1" applyBorder="1" applyAlignment="1">
      <alignment vertical="center"/>
    </xf>
    <xf numFmtId="0" fontId="2" fillId="0" borderId="30" xfId="0" applyFont="1" applyBorder="1" applyAlignment="1">
      <alignment horizontal="left" wrapText="1"/>
    </xf>
    <xf numFmtId="0" fontId="2" fillId="0" borderId="31" xfId="0" applyFont="1" applyFill="1" applyBorder="1" applyAlignment="1">
      <alignment horizontal="left"/>
    </xf>
    <xf numFmtId="4" fontId="2" fillId="0" borderId="14" xfId="0" applyNumberFormat="1" applyFont="1" applyFill="1" applyBorder="1" applyAlignment="1">
      <alignment/>
    </xf>
    <xf numFmtId="0" fontId="2" fillId="0" borderId="14" xfId="0" applyFont="1" applyFill="1" applyBorder="1" applyAlignment="1">
      <alignment wrapText="1"/>
    </xf>
    <xf numFmtId="2" fontId="2" fillId="0" borderId="32" xfId="0" applyNumberFormat="1" applyFont="1" applyBorder="1" applyAlignment="1">
      <alignment/>
    </xf>
    <xf numFmtId="0" fontId="2" fillId="0" borderId="13" xfId="0" applyFont="1" applyFill="1" applyBorder="1" applyAlignment="1">
      <alignment horizontal="left"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2" fontId="2" fillId="0" borderId="33" xfId="0" applyNumberFormat="1" applyFont="1" applyBorder="1" applyAlignment="1">
      <alignment/>
    </xf>
    <xf numFmtId="0" fontId="2" fillId="0" borderId="10" xfId="0" applyFont="1" applyFill="1" applyBorder="1" applyAlignment="1">
      <alignment horizontal="left"/>
    </xf>
    <xf numFmtId="4" fontId="2" fillId="0" borderId="10" xfId="0" applyNumberFormat="1" applyFont="1" applyFill="1" applyBorder="1" applyAlignment="1">
      <alignment horizontal="left"/>
    </xf>
    <xf numFmtId="0" fontId="2" fillId="0" borderId="33" xfId="0" applyFont="1" applyBorder="1" applyAlignment="1">
      <alignment/>
    </xf>
    <xf numFmtId="0" fontId="2" fillId="0" borderId="13" xfId="0" applyFont="1" applyFill="1" applyBorder="1" applyAlignment="1" quotePrefix="1">
      <alignment horizontal="left"/>
    </xf>
    <xf numFmtId="0" fontId="2" fillId="0" borderId="34" xfId="0" applyFont="1" applyFill="1" applyBorder="1" applyAlignment="1" quotePrefix="1">
      <alignment horizontal="left"/>
    </xf>
    <xf numFmtId="4" fontId="2" fillId="0" borderId="35" xfId="0" applyNumberFormat="1" applyFont="1" applyFill="1" applyBorder="1" applyAlignment="1">
      <alignment/>
    </xf>
    <xf numFmtId="0" fontId="2" fillId="0" borderId="35" xfId="0" applyFont="1" applyFill="1" applyBorder="1" applyAlignment="1">
      <alignment horizontal="left" wrapText="1"/>
    </xf>
    <xf numFmtId="2" fontId="2" fillId="0" borderId="36" xfId="0" applyNumberFormat="1" applyFont="1" applyBorder="1" applyAlignment="1">
      <alignment/>
    </xf>
    <xf numFmtId="0" fontId="2" fillId="0" borderId="37" xfId="0" applyFont="1" applyFill="1" applyBorder="1" applyAlignment="1" quotePrefix="1">
      <alignment horizontal="left" vertical="top" wrapText="1"/>
    </xf>
    <xf numFmtId="4" fontId="2" fillId="0" borderId="38" xfId="0" applyNumberFormat="1" applyFont="1" applyFill="1" applyBorder="1" applyAlignment="1">
      <alignment vertical="top" wrapText="1"/>
    </xf>
    <xf numFmtId="0" fontId="2" fillId="0" borderId="38" xfId="0" applyFont="1" applyFill="1" applyBorder="1" applyAlignment="1">
      <alignment wrapText="1"/>
    </xf>
    <xf numFmtId="0" fontId="2" fillId="0" borderId="39" xfId="0" applyFont="1" applyBorder="1" applyAlignment="1">
      <alignment vertical="top"/>
    </xf>
    <xf numFmtId="0" fontId="2" fillId="0" borderId="12" xfId="0" applyFont="1" applyFill="1" applyBorder="1" applyAlignment="1">
      <alignment/>
    </xf>
    <xf numFmtId="4" fontId="2" fillId="0" borderId="29" xfId="0" applyNumberFormat="1" applyFont="1" applyFill="1" applyBorder="1" applyAlignment="1">
      <alignment/>
    </xf>
    <xf numFmtId="0" fontId="2" fillId="0" borderId="29" xfId="0" applyFont="1" applyFill="1" applyBorder="1" applyAlignment="1">
      <alignment/>
    </xf>
    <xf numFmtId="2" fontId="2" fillId="0" borderId="30" xfId="0" applyNumberFormat="1" applyFont="1" applyBorder="1" applyAlignment="1">
      <alignment/>
    </xf>
    <xf numFmtId="0" fontId="2" fillId="0" borderId="14" xfId="0" applyFont="1" applyFill="1" applyBorder="1" applyAlignment="1">
      <alignment horizontal="left"/>
    </xf>
    <xf numFmtId="2" fontId="2" fillId="0" borderId="14" xfId="0" applyNumberFormat="1" applyFont="1" applyFill="1" applyBorder="1" applyAlignment="1">
      <alignment/>
    </xf>
    <xf numFmtId="2" fontId="2" fillId="0" borderId="17" xfId="0" applyNumberFormat="1" applyFont="1" applyBorder="1" applyAlignment="1">
      <alignment/>
    </xf>
    <xf numFmtId="0" fontId="2" fillId="0" borderId="10" xfId="0" applyFont="1" applyFill="1" applyBorder="1" applyAlignment="1">
      <alignment wrapText="1"/>
    </xf>
    <xf numFmtId="165" fontId="2" fillId="0" borderId="17" xfId="0" applyNumberFormat="1" applyFont="1" applyBorder="1" applyAlignment="1">
      <alignment horizontal="right" vertical="center" wrapText="1"/>
    </xf>
    <xf numFmtId="0" fontId="2" fillId="0" borderId="15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/>
    </xf>
    <xf numFmtId="0" fontId="2" fillId="0" borderId="40" xfId="0" applyFont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 vertical="center" wrapText="1"/>
    </xf>
    <xf numFmtId="0" fontId="2" fillId="33" borderId="18" xfId="0" applyFont="1" applyFill="1" applyBorder="1" applyAlignment="1">
      <alignment wrapText="1"/>
    </xf>
    <xf numFmtId="0" fontId="2" fillId="33" borderId="19" xfId="0" applyFont="1" applyFill="1" applyBorder="1" applyAlignment="1">
      <alignment horizontal="center" vertical="center" wrapText="1"/>
    </xf>
    <xf numFmtId="165" fontId="2" fillId="33" borderId="19" xfId="0" applyNumberFormat="1" applyFont="1" applyFill="1" applyBorder="1" applyAlignment="1">
      <alignment horizontal="center" vertical="center" wrapText="1"/>
    </xf>
    <xf numFmtId="165" fontId="2" fillId="33" borderId="26" xfId="0" applyNumberFormat="1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/>
    </xf>
    <xf numFmtId="165" fontId="2" fillId="33" borderId="10" xfId="0" applyNumberFormat="1" applyFont="1" applyFill="1" applyBorder="1" applyAlignment="1">
      <alignment horizontal="center"/>
    </xf>
    <xf numFmtId="165" fontId="2" fillId="33" borderId="41" xfId="0" applyNumberFormat="1" applyFont="1" applyFill="1" applyBorder="1" applyAlignment="1">
      <alignment horizontal="right"/>
    </xf>
    <xf numFmtId="0" fontId="2" fillId="33" borderId="14" xfId="0" applyFont="1" applyFill="1" applyBorder="1" applyAlignment="1">
      <alignment horizontal="center"/>
    </xf>
    <xf numFmtId="0" fontId="2" fillId="33" borderId="21" xfId="0" applyFont="1" applyFill="1" applyBorder="1" applyAlignment="1">
      <alignment/>
    </xf>
    <xf numFmtId="0" fontId="2" fillId="33" borderId="35" xfId="0" applyFont="1" applyFill="1" applyBorder="1" applyAlignment="1">
      <alignment horizontal="center"/>
    </xf>
    <xf numFmtId="165" fontId="2" fillId="33" borderId="42" xfId="0" applyNumberFormat="1" applyFont="1" applyFill="1" applyBorder="1" applyAlignment="1">
      <alignment horizontal="right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165" fontId="2" fillId="33" borderId="23" xfId="0" applyNumberFormat="1" applyFont="1" applyFill="1" applyBorder="1" applyAlignment="1">
      <alignment horizontal="center" vertical="center" wrapText="1"/>
    </xf>
    <xf numFmtId="165" fontId="2" fillId="33" borderId="27" xfId="0" applyNumberFormat="1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/>
    </xf>
    <xf numFmtId="166" fontId="2" fillId="33" borderId="11" xfId="0" applyNumberFormat="1" applyFont="1" applyFill="1" applyBorder="1" applyAlignment="1">
      <alignment horizontal="center"/>
    </xf>
    <xf numFmtId="165" fontId="2" fillId="33" borderId="43" xfId="0" applyNumberFormat="1" applyFont="1" applyFill="1" applyBorder="1" applyAlignment="1">
      <alignment horizontal="right"/>
    </xf>
    <xf numFmtId="0" fontId="2" fillId="33" borderId="25" xfId="0" applyFont="1" applyFill="1" applyBorder="1" applyAlignment="1">
      <alignment horizontal="left"/>
    </xf>
    <xf numFmtId="0" fontId="2" fillId="33" borderId="44" xfId="0" applyFont="1" applyFill="1" applyBorder="1" applyAlignment="1">
      <alignment/>
    </xf>
    <xf numFmtId="2" fontId="2" fillId="33" borderId="45" xfId="0" applyNumberFormat="1" applyFont="1" applyFill="1" applyBorder="1" applyAlignment="1">
      <alignment horizontal="center"/>
    </xf>
    <xf numFmtId="165" fontId="2" fillId="33" borderId="46" xfId="0" applyNumberFormat="1" applyFont="1" applyFill="1" applyBorder="1" applyAlignment="1">
      <alignment horizontal="right"/>
    </xf>
    <xf numFmtId="0" fontId="2" fillId="33" borderId="47" xfId="0" applyFont="1" applyFill="1" applyBorder="1" applyAlignment="1">
      <alignment horizontal="left"/>
    </xf>
    <xf numFmtId="0" fontId="2" fillId="33" borderId="14" xfId="0" applyFont="1" applyFill="1" applyBorder="1" applyAlignment="1">
      <alignment/>
    </xf>
    <xf numFmtId="2" fontId="2" fillId="33" borderId="17" xfId="0" applyNumberFormat="1" applyFont="1" applyFill="1" applyBorder="1" applyAlignment="1">
      <alignment horizontal="center"/>
    </xf>
    <xf numFmtId="165" fontId="2" fillId="33" borderId="32" xfId="0" applyNumberFormat="1" applyFont="1" applyFill="1" applyBorder="1" applyAlignment="1">
      <alignment horizontal="right"/>
    </xf>
    <xf numFmtId="0" fontId="2" fillId="33" borderId="48" xfId="0" applyFont="1" applyFill="1" applyBorder="1" applyAlignment="1">
      <alignment wrapText="1"/>
    </xf>
    <xf numFmtId="0" fontId="2" fillId="33" borderId="11" xfId="0" applyFont="1" applyFill="1" applyBorder="1" applyAlignment="1">
      <alignment horizontal="center"/>
    </xf>
    <xf numFmtId="165" fontId="2" fillId="33" borderId="33" xfId="0" applyNumberFormat="1" applyFont="1" applyFill="1" applyBorder="1" applyAlignment="1">
      <alignment horizontal="right"/>
    </xf>
    <xf numFmtId="0" fontId="2" fillId="33" borderId="16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right"/>
    </xf>
    <xf numFmtId="166" fontId="2" fillId="33" borderId="49" xfId="0" applyNumberFormat="1" applyFont="1" applyFill="1" applyBorder="1" applyAlignment="1">
      <alignment horizontal="right"/>
    </xf>
    <xf numFmtId="0" fontId="2" fillId="33" borderId="16" xfId="0" applyFont="1" applyFill="1" applyBorder="1" applyAlignment="1">
      <alignment horizontal="left" wrapText="1"/>
    </xf>
    <xf numFmtId="166" fontId="2" fillId="33" borderId="50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Alignment="1" quotePrefix="1">
      <alignment horizontal="left"/>
    </xf>
    <xf numFmtId="0" fontId="0" fillId="0" borderId="0" xfId="0" applyFont="1" applyAlignment="1">
      <alignment horizontal="center"/>
    </xf>
    <xf numFmtId="2" fontId="5" fillId="33" borderId="10" xfId="0" applyNumberFormat="1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5" fillId="33" borderId="10" xfId="0" applyFont="1" applyFill="1" applyBorder="1" applyAlignment="1">
      <alignment horizontal="center"/>
    </xf>
    <xf numFmtId="2" fontId="5" fillId="0" borderId="11" xfId="0" applyNumberFormat="1" applyFont="1" applyBorder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4" fontId="5" fillId="0" borderId="29" xfId="0" applyNumberFormat="1" applyFont="1" applyFill="1" applyBorder="1" applyAlignment="1">
      <alignment wrapText="1"/>
    </xf>
    <xf numFmtId="0" fontId="5" fillId="0" borderId="29" xfId="0" applyFont="1" applyFill="1" applyBorder="1" applyAlignment="1">
      <alignment vertical="center"/>
    </xf>
    <xf numFmtId="0" fontId="5" fillId="0" borderId="30" xfId="0" applyFont="1" applyBorder="1" applyAlignment="1">
      <alignment horizontal="left" wrapText="1"/>
    </xf>
    <xf numFmtId="0" fontId="0" fillId="0" borderId="31" xfId="0" applyFont="1" applyFill="1" applyBorder="1" applyAlignment="1">
      <alignment horizontal="left"/>
    </xf>
    <xf numFmtId="4" fontId="5" fillId="0" borderId="14" xfId="0" applyNumberFormat="1" applyFont="1" applyFill="1" applyBorder="1" applyAlignment="1">
      <alignment/>
    </xf>
    <xf numFmtId="0" fontId="5" fillId="0" borderId="14" xfId="0" applyFont="1" applyFill="1" applyBorder="1" applyAlignment="1">
      <alignment wrapText="1"/>
    </xf>
    <xf numFmtId="2" fontId="5" fillId="0" borderId="32" xfId="0" applyNumberFormat="1" applyFont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2" fontId="5" fillId="0" borderId="33" xfId="0" applyNumberFormat="1" applyFont="1" applyBorder="1" applyAlignment="1">
      <alignment/>
    </xf>
    <xf numFmtId="0" fontId="5" fillId="0" borderId="10" xfId="0" applyFont="1" applyFill="1" applyBorder="1" applyAlignment="1">
      <alignment horizontal="left"/>
    </xf>
    <xf numFmtId="4" fontId="5" fillId="0" borderId="38" xfId="0" applyNumberFormat="1" applyFont="1" applyFill="1" applyBorder="1" applyAlignment="1">
      <alignment vertical="top" wrapText="1"/>
    </xf>
    <xf numFmtId="0" fontId="5" fillId="0" borderId="38" xfId="0" applyFont="1" applyFill="1" applyBorder="1" applyAlignment="1">
      <alignment wrapText="1"/>
    </xf>
    <xf numFmtId="0" fontId="0" fillId="0" borderId="37" xfId="0" applyFont="1" applyFill="1" applyBorder="1" applyAlignment="1" quotePrefix="1">
      <alignment horizontal="left" vertical="top" wrapText="1"/>
    </xf>
    <xf numFmtId="0" fontId="3" fillId="0" borderId="39" xfId="0" applyFont="1" applyBorder="1" applyAlignment="1">
      <alignment vertical="top"/>
    </xf>
    <xf numFmtId="4" fontId="5" fillId="0" borderId="29" xfId="0" applyNumberFormat="1" applyFont="1" applyFill="1" applyBorder="1" applyAlignment="1">
      <alignment/>
    </xf>
    <xf numFmtId="0" fontId="5" fillId="0" borderId="29" xfId="0" applyFont="1" applyFill="1" applyBorder="1" applyAlignment="1">
      <alignment/>
    </xf>
    <xf numFmtId="2" fontId="3" fillId="0" borderId="30" xfId="0" applyNumberFormat="1" applyFont="1" applyBorder="1" applyAlignment="1">
      <alignment/>
    </xf>
    <xf numFmtId="0" fontId="4" fillId="0" borderId="14" xfId="0" applyFont="1" applyFill="1" applyBorder="1" applyAlignment="1">
      <alignment horizontal="left"/>
    </xf>
    <xf numFmtId="2" fontId="5" fillId="0" borderId="14" xfId="0" applyNumberFormat="1" applyFont="1" applyFill="1" applyBorder="1" applyAlignment="1">
      <alignment/>
    </xf>
    <xf numFmtId="2" fontId="5" fillId="0" borderId="17" xfId="0" applyNumberFormat="1" applyFont="1" applyBorder="1" applyAlignment="1">
      <alignment/>
    </xf>
    <xf numFmtId="164" fontId="5" fillId="0" borderId="11" xfId="0" applyNumberFormat="1" applyFont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40" xfId="0" applyFont="1" applyBorder="1" applyAlignment="1">
      <alignment/>
    </xf>
    <xf numFmtId="165" fontId="5" fillId="0" borderId="17" xfId="0" applyNumberFormat="1" applyFont="1" applyBorder="1" applyAlignment="1">
      <alignment horizontal="right" vertical="center" wrapText="1"/>
    </xf>
    <xf numFmtId="165" fontId="5" fillId="33" borderId="10" xfId="0" applyNumberFormat="1" applyFont="1" applyFill="1" applyBorder="1" applyAlignment="1">
      <alignment horizontal="center"/>
    </xf>
    <xf numFmtId="165" fontId="5" fillId="33" borderId="41" xfId="0" applyNumberFormat="1" applyFont="1" applyFill="1" applyBorder="1" applyAlignment="1">
      <alignment horizontal="right"/>
    </xf>
    <xf numFmtId="0" fontId="5" fillId="33" borderId="14" xfId="0" applyFont="1" applyFill="1" applyBorder="1" applyAlignment="1">
      <alignment horizontal="center"/>
    </xf>
    <xf numFmtId="0" fontId="5" fillId="33" borderId="35" xfId="0" applyFont="1" applyFill="1" applyBorder="1" applyAlignment="1">
      <alignment horizontal="center"/>
    </xf>
    <xf numFmtId="165" fontId="5" fillId="33" borderId="42" xfId="0" applyNumberFormat="1" applyFont="1" applyFill="1" applyBorder="1" applyAlignment="1">
      <alignment horizontal="right"/>
    </xf>
    <xf numFmtId="4" fontId="0" fillId="33" borderId="14" xfId="0" applyNumberFormat="1" applyFont="1" applyFill="1" applyBorder="1" applyAlignment="1">
      <alignment/>
    </xf>
    <xf numFmtId="4" fontId="5" fillId="33" borderId="11" xfId="0" applyNumberFormat="1" applyFont="1" applyFill="1" applyBorder="1" applyAlignment="1">
      <alignment horizontal="center"/>
    </xf>
    <xf numFmtId="165" fontId="5" fillId="33" borderId="43" xfId="0" applyNumberFormat="1" applyFont="1" applyFill="1" applyBorder="1" applyAlignment="1">
      <alignment horizontal="right"/>
    </xf>
    <xf numFmtId="4" fontId="0" fillId="33" borderId="44" xfId="0" applyNumberFormat="1" applyFont="1" applyFill="1" applyBorder="1" applyAlignment="1">
      <alignment/>
    </xf>
    <xf numFmtId="4" fontId="5" fillId="33" borderId="45" xfId="0" applyNumberFormat="1" applyFont="1" applyFill="1" applyBorder="1" applyAlignment="1">
      <alignment horizontal="center"/>
    </xf>
    <xf numFmtId="165" fontId="5" fillId="33" borderId="46" xfId="0" applyNumberFormat="1" applyFont="1" applyFill="1" applyBorder="1" applyAlignment="1">
      <alignment horizontal="right"/>
    </xf>
    <xf numFmtId="0" fontId="0" fillId="33" borderId="47" xfId="0" applyFont="1" applyFill="1" applyBorder="1" applyAlignment="1">
      <alignment horizontal="left"/>
    </xf>
    <xf numFmtId="2" fontId="5" fillId="33" borderId="17" xfId="0" applyNumberFormat="1" applyFont="1" applyFill="1" applyBorder="1" applyAlignment="1">
      <alignment horizontal="center"/>
    </xf>
    <xf numFmtId="165" fontId="5" fillId="33" borderId="32" xfId="0" applyNumberFormat="1" applyFont="1" applyFill="1" applyBorder="1" applyAlignment="1">
      <alignment horizontal="right"/>
    </xf>
    <xf numFmtId="0" fontId="0" fillId="33" borderId="48" xfId="0" applyFont="1" applyFill="1" applyBorder="1" applyAlignment="1">
      <alignment wrapText="1"/>
    </xf>
    <xf numFmtId="0" fontId="5" fillId="33" borderId="11" xfId="0" applyFont="1" applyFill="1" applyBorder="1" applyAlignment="1">
      <alignment horizontal="center"/>
    </xf>
    <xf numFmtId="165" fontId="5" fillId="33" borderId="33" xfId="0" applyNumberFormat="1" applyFont="1" applyFill="1" applyBorder="1" applyAlignment="1">
      <alignment horizontal="right"/>
    </xf>
    <xf numFmtId="0" fontId="0" fillId="33" borderId="12" xfId="0" applyFont="1" applyFill="1" applyBorder="1" applyAlignment="1">
      <alignment horizontal="left"/>
    </xf>
    <xf numFmtId="166" fontId="3" fillId="33" borderId="28" xfId="0" applyNumberFormat="1" applyFont="1" applyFill="1" applyBorder="1" applyAlignment="1">
      <alignment horizontal="right"/>
    </xf>
    <xf numFmtId="0" fontId="0" fillId="0" borderId="12" xfId="0" applyFont="1" applyBorder="1" applyAlignment="1">
      <alignment horizontal="left"/>
    </xf>
    <xf numFmtId="4" fontId="5" fillId="0" borderId="0" xfId="0" applyNumberFormat="1" applyFont="1" applyBorder="1" applyAlignment="1">
      <alignment horizontal="right"/>
    </xf>
    <xf numFmtId="0" fontId="5" fillId="0" borderId="51" xfId="0" applyFont="1" applyFill="1" applyBorder="1" applyAlignment="1">
      <alignment wrapText="1"/>
    </xf>
    <xf numFmtId="0" fontId="5" fillId="0" borderId="52" xfId="0" applyFont="1" applyFill="1" applyBorder="1" applyAlignment="1">
      <alignment wrapText="1"/>
    </xf>
    <xf numFmtId="0" fontId="0" fillId="0" borderId="0" xfId="0" applyNumberFormat="1" applyFont="1" applyAlignment="1">
      <alignment/>
    </xf>
    <xf numFmtId="166" fontId="2" fillId="33" borderId="14" xfId="0" applyNumberFormat="1" applyFont="1" applyFill="1" applyBorder="1" applyAlignment="1" quotePrefix="1">
      <alignment horizontal="right"/>
    </xf>
    <xf numFmtId="0" fontId="2" fillId="0" borderId="10" xfId="0" applyFont="1" applyFill="1" applyBorder="1" applyAlignment="1" quotePrefix="1">
      <alignment horizontal="left" wrapText="1"/>
    </xf>
    <xf numFmtId="4" fontId="2" fillId="0" borderId="10" xfId="0" applyNumberFormat="1" applyFont="1" applyFill="1" applyBorder="1" applyAlignment="1" quotePrefix="1">
      <alignment horizontal="left"/>
    </xf>
    <xf numFmtId="0" fontId="2" fillId="0" borderId="10" xfId="0" applyFont="1" applyFill="1" applyBorder="1" applyAlignment="1" quotePrefix="1">
      <alignment horizontal="left"/>
    </xf>
    <xf numFmtId="4" fontId="5" fillId="0" borderId="10" xfId="0" applyNumberFormat="1" applyFont="1" applyFill="1" applyBorder="1" applyAlignment="1" quotePrefix="1">
      <alignment horizontal="left"/>
    </xf>
    <xf numFmtId="0" fontId="5" fillId="0" borderId="10" xfId="0" applyFont="1" applyFill="1" applyBorder="1" applyAlignment="1" quotePrefix="1">
      <alignment horizontal="left" wrapText="1"/>
    </xf>
    <xf numFmtId="171" fontId="2" fillId="33" borderId="14" xfId="0" applyNumberFormat="1" applyFont="1" applyFill="1" applyBorder="1" applyAlignment="1">
      <alignment/>
    </xf>
    <xf numFmtId="172" fontId="2" fillId="33" borderId="14" xfId="0" applyNumberFormat="1" applyFont="1" applyFill="1" applyBorder="1" applyAlignment="1">
      <alignment/>
    </xf>
    <xf numFmtId="0" fontId="2" fillId="33" borderId="53" xfId="0" applyFont="1" applyFill="1" applyBorder="1" applyAlignment="1">
      <alignment horizontal="left" wrapText="1"/>
    </xf>
    <xf numFmtId="0" fontId="2" fillId="33" borderId="11" xfId="0" applyFont="1" applyFill="1" applyBorder="1" applyAlignment="1">
      <alignment horizontal="left" wrapText="1"/>
    </xf>
    <xf numFmtId="0" fontId="2" fillId="0" borderId="40" xfId="0" applyFont="1" applyFill="1" applyBorder="1" applyAlignment="1">
      <alignment wrapText="1"/>
    </xf>
    <xf numFmtId="0" fontId="2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wrapText="1"/>
    </xf>
    <xf numFmtId="0" fontId="2" fillId="33" borderId="40" xfId="0" applyFont="1" applyFill="1" applyBorder="1" applyAlignment="1">
      <alignment wrapText="1"/>
    </xf>
    <xf numFmtId="0" fontId="2" fillId="33" borderId="54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 horizontal="left" wrapText="1"/>
    </xf>
    <xf numFmtId="0" fontId="4" fillId="33" borderId="53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wrapText="1"/>
    </xf>
    <xf numFmtId="0" fontId="3" fillId="0" borderId="40" xfId="0" applyFont="1" applyFill="1" applyBorder="1" applyAlignment="1">
      <alignment wrapText="1"/>
    </xf>
    <xf numFmtId="0" fontId="3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wrapText="1"/>
    </xf>
    <xf numFmtId="0" fontId="3" fillId="33" borderId="40" xfId="0" applyFont="1" applyFill="1" applyBorder="1" applyAlignment="1">
      <alignment wrapText="1"/>
    </xf>
    <xf numFmtId="0" fontId="3" fillId="33" borderId="54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0"/>
  <sheetViews>
    <sheetView tabSelected="1" zoomScale="95" zoomScaleNormal="95" zoomScalePageLayoutView="0" workbookViewId="0" topLeftCell="A1">
      <selection activeCell="A21" sqref="A21"/>
    </sheetView>
  </sheetViews>
  <sheetFormatPr defaultColWidth="11.57421875" defaultRowHeight="12.75"/>
  <cols>
    <col min="1" max="1" width="64.7109375" style="0" customWidth="1"/>
    <col min="2" max="2" width="12.28125" style="0" customWidth="1"/>
    <col min="3" max="3" width="26.421875" style="0" customWidth="1"/>
    <col min="4" max="4" width="15.71093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1" width="23.28125" style="0" customWidth="1"/>
    <col min="12" max="12" width="6.57421875" style="0" customWidth="1"/>
    <col min="13" max="13" width="7.00390625" style="0" customWidth="1"/>
  </cols>
  <sheetData>
    <row r="1" spans="1:4" ht="18">
      <c r="A1" s="237" t="s">
        <v>0</v>
      </c>
      <c r="B1" s="237"/>
      <c r="C1" s="237"/>
      <c r="D1" s="237"/>
    </row>
    <row r="2" spans="1:4" ht="18">
      <c r="A2" s="237" t="s">
        <v>1</v>
      </c>
      <c r="B2" s="237"/>
      <c r="C2" s="237"/>
      <c r="D2" s="237"/>
    </row>
    <row r="3" spans="1:4" ht="18">
      <c r="A3" s="237" t="s">
        <v>2</v>
      </c>
      <c r="B3" s="237"/>
      <c r="C3" s="237"/>
      <c r="D3" s="237"/>
    </row>
    <row r="4" spans="1:4" ht="18">
      <c r="A4" s="237" t="s">
        <v>82</v>
      </c>
      <c r="B4" s="237"/>
      <c r="C4" s="237"/>
      <c r="D4" s="237"/>
    </row>
    <row r="5" spans="1:4" ht="18">
      <c r="A5" s="238" t="s">
        <v>103</v>
      </c>
      <c r="B5" s="237"/>
      <c r="C5" s="237"/>
      <c r="D5" s="237"/>
    </row>
    <row r="6" spans="1:4" ht="39.75" customHeight="1">
      <c r="A6" s="239" t="s">
        <v>3</v>
      </c>
      <c r="B6" s="239"/>
      <c r="C6" s="239"/>
      <c r="D6" s="239"/>
    </row>
    <row r="7" spans="1:4" ht="18">
      <c r="A7" s="72" t="s">
        <v>88</v>
      </c>
      <c r="B7" s="73"/>
      <c r="C7" s="74"/>
      <c r="D7" s="73"/>
    </row>
    <row r="8" spans="1:4" ht="18">
      <c r="A8" s="75" t="s">
        <v>4</v>
      </c>
      <c r="B8" s="75" t="s">
        <v>5</v>
      </c>
      <c r="C8" s="75" t="s">
        <v>6</v>
      </c>
      <c r="D8" s="76"/>
    </row>
    <row r="9" spans="1:4" ht="18">
      <c r="A9" s="77">
        <v>1</v>
      </c>
      <c r="B9" s="77">
        <v>2</v>
      </c>
      <c r="C9" s="77">
        <v>3</v>
      </c>
      <c r="D9" s="78">
        <v>4</v>
      </c>
    </row>
    <row r="10" spans="1:4" ht="18">
      <c r="A10" s="79" t="s">
        <v>7</v>
      </c>
      <c r="B10" s="80"/>
      <c r="C10" s="81" t="s">
        <v>104</v>
      </c>
      <c r="D10" s="82"/>
    </row>
    <row r="11" spans="1:4" ht="18">
      <c r="A11" s="79" t="s">
        <v>8</v>
      </c>
      <c r="B11" s="80"/>
      <c r="C11" s="81" t="s">
        <v>105</v>
      </c>
      <c r="D11" s="82"/>
    </row>
    <row r="12" spans="1:4" ht="18">
      <c r="A12" s="79" t="s">
        <v>9</v>
      </c>
      <c r="B12" s="80"/>
      <c r="C12" s="81" t="s">
        <v>107</v>
      </c>
      <c r="D12" s="82"/>
    </row>
    <row r="13" spans="1:4" ht="31.5" customHeight="1">
      <c r="A13" s="231" t="s">
        <v>10</v>
      </c>
      <c r="B13" s="231"/>
      <c r="C13" s="231"/>
      <c r="D13" s="231"/>
    </row>
    <row r="14" spans="1:8" ht="36.75" customHeight="1">
      <c r="A14" s="83" t="s">
        <v>75</v>
      </c>
      <c r="B14" s="84" t="s">
        <v>11</v>
      </c>
      <c r="C14" s="85">
        <v>-15827.08</v>
      </c>
      <c r="D14" s="82"/>
      <c r="E14" s="58"/>
      <c r="F14" s="58"/>
      <c r="G14" s="58"/>
      <c r="H14" s="58"/>
    </row>
    <row r="15" spans="1:8" ht="18">
      <c r="A15" s="79" t="s">
        <v>12</v>
      </c>
      <c r="B15" s="84" t="s">
        <v>11</v>
      </c>
      <c r="C15" s="86">
        <v>0</v>
      </c>
      <c r="D15" s="82"/>
      <c r="E15" s="58"/>
      <c r="F15" s="58"/>
      <c r="G15" s="58"/>
      <c r="H15" s="58"/>
    </row>
    <row r="16" spans="1:8" ht="18">
      <c r="A16" s="79" t="s">
        <v>13</v>
      </c>
      <c r="B16" s="84" t="s">
        <v>11</v>
      </c>
      <c r="C16" s="85">
        <v>244810.86</v>
      </c>
      <c r="D16" s="87"/>
      <c r="E16" s="59"/>
      <c r="F16" s="58"/>
      <c r="G16" s="58"/>
      <c r="H16" s="58"/>
    </row>
    <row r="17" spans="1:8" ht="31.5" customHeight="1">
      <c r="A17" s="88" t="s">
        <v>101</v>
      </c>
      <c r="B17" s="84" t="s">
        <v>11</v>
      </c>
      <c r="C17" s="85">
        <v>519256.93</v>
      </c>
      <c r="D17" s="87"/>
      <c r="E17" s="69"/>
      <c r="F17" s="58"/>
      <c r="G17" s="58"/>
      <c r="H17" s="58"/>
    </row>
    <row r="18" spans="1:8" ht="18">
      <c r="A18" s="79" t="s">
        <v>14</v>
      </c>
      <c r="B18" s="84" t="s">
        <v>11</v>
      </c>
      <c r="C18" s="85">
        <f>C19+C20+C21+C22+C23</f>
        <v>569220.336573</v>
      </c>
      <c r="D18" s="87" t="s">
        <v>15</v>
      </c>
      <c r="E18" s="49"/>
      <c r="F18" s="43"/>
      <c r="G18" s="43"/>
      <c r="H18" s="43"/>
    </row>
    <row r="19" spans="1:10" ht="18">
      <c r="A19" s="79" t="s">
        <v>16</v>
      </c>
      <c r="B19" s="84" t="s">
        <v>11</v>
      </c>
      <c r="C19" s="89">
        <f>C17*1.0161</f>
        <v>527616.966573</v>
      </c>
      <c r="D19" s="87"/>
      <c r="E19" s="43"/>
      <c r="F19" s="43"/>
      <c r="G19" s="43"/>
      <c r="H19" s="43"/>
      <c r="J19" s="68"/>
    </row>
    <row r="20" spans="1:8" ht="18">
      <c r="A20" s="79" t="s">
        <v>17</v>
      </c>
      <c r="B20" s="84" t="s">
        <v>11</v>
      </c>
      <c r="C20" s="89">
        <v>0</v>
      </c>
      <c r="D20" s="87"/>
      <c r="E20" s="50"/>
      <c r="F20" s="43"/>
      <c r="G20" s="43"/>
      <c r="H20" s="43"/>
    </row>
    <row r="21" spans="1:8" ht="18">
      <c r="A21" s="79" t="s">
        <v>18</v>
      </c>
      <c r="B21" s="84" t="s">
        <v>11</v>
      </c>
      <c r="C21" s="85">
        <v>0</v>
      </c>
      <c r="D21" s="87"/>
      <c r="E21" s="50"/>
      <c r="F21" s="43"/>
      <c r="G21" s="43"/>
      <c r="H21" s="43"/>
    </row>
    <row r="22" spans="1:8" ht="18">
      <c r="A22" s="80" t="s">
        <v>19</v>
      </c>
      <c r="B22" s="84" t="s">
        <v>11</v>
      </c>
      <c r="C22" s="85">
        <v>5116.66</v>
      </c>
      <c r="D22" s="87"/>
      <c r="E22" s="50"/>
      <c r="F22" s="43"/>
      <c r="G22" s="43"/>
      <c r="H22" s="43"/>
    </row>
    <row r="23" spans="1:8" ht="36">
      <c r="A23" s="90" t="s">
        <v>92</v>
      </c>
      <c r="B23" s="84" t="s">
        <v>11</v>
      </c>
      <c r="C23" s="85">
        <v>36486.71</v>
      </c>
      <c r="D23" s="87"/>
      <c r="E23" s="50"/>
      <c r="F23" s="43"/>
      <c r="G23" s="43"/>
      <c r="H23" s="43"/>
    </row>
    <row r="24" spans="1:8" ht="18">
      <c r="A24" s="79" t="s">
        <v>20</v>
      </c>
      <c r="B24" s="84" t="s">
        <v>11</v>
      </c>
      <c r="C24" s="85">
        <f>C14+C18</f>
        <v>553393.256573</v>
      </c>
      <c r="D24" s="87" t="s">
        <v>21</v>
      </c>
      <c r="E24" s="50"/>
      <c r="F24" s="43"/>
      <c r="G24" s="43"/>
      <c r="H24" s="43"/>
    </row>
    <row r="25" spans="1:8" ht="35.25" customHeight="1">
      <c r="A25" s="232" t="s">
        <v>22</v>
      </c>
      <c r="B25" s="232"/>
      <c r="C25" s="232"/>
      <c r="D25" s="232"/>
      <c r="E25" s="43"/>
      <c r="F25" s="43"/>
      <c r="G25" s="43"/>
      <c r="H25" s="43"/>
    </row>
    <row r="26" spans="1:8" ht="126">
      <c r="A26" s="91" t="s">
        <v>23</v>
      </c>
      <c r="B26" s="92" t="s">
        <v>24</v>
      </c>
      <c r="C26" s="93" t="s">
        <v>25</v>
      </c>
      <c r="D26" s="94" t="s">
        <v>26</v>
      </c>
      <c r="E26" s="43"/>
      <c r="F26" s="43"/>
      <c r="G26" s="43"/>
      <c r="H26" s="43"/>
    </row>
    <row r="27" spans="1:8" ht="54">
      <c r="A27" s="95" t="s">
        <v>27</v>
      </c>
      <c r="B27" s="96" t="s">
        <v>28</v>
      </c>
      <c r="C27" s="97" t="s">
        <v>29</v>
      </c>
      <c r="D27" s="98">
        <f>8163.2*0.28*2.5</f>
        <v>5714.240000000001</v>
      </c>
      <c r="E27" s="43"/>
      <c r="F27" s="43"/>
      <c r="G27" s="43"/>
      <c r="H27" s="43"/>
    </row>
    <row r="28" spans="1:8" ht="18">
      <c r="A28" s="99" t="s">
        <v>76</v>
      </c>
      <c r="B28" s="100" t="s">
        <v>30</v>
      </c>
      <c r="C28" s="225" t="s">
        <v>37</v>
      </c>
      <c r="D28" s="102">
        <f>8163.2*1.89*2.5</f>
        <v>38571.119999999995</v>
      </c>
      <c r="E28" s="43"/>
      <c r="F28" s="43"/>
      <c r="G28" s="43"/>
      <c r="H28" s="43"/>
    </row>
    <row r="29" spans="1:8" ht="18">
      <c r="A29" s="99" t="s">
        <v>31</v>
      </c>
      <c r="B29" s="100" t="s">
        <v>32</v>
      </c>
      <c r="C29" s="101" t="s">
        <v>33</v>
      </c>
      <c r="D29" s="102">
        <f>8163.2*3.4*2.5</f>
        <v>69387.2</v>
      </c>
      <c r="E29" s="43"/>
      <c r="F29" s="43"/>
      <c r="G29" s="43"/>
      <c r="H29" s="43"/>
    </row>
    <row r="30" spans="1:13" s="1" customFormat="1" ht="18">
      <c r="A30" s="99" t="s">
        <v>34</v>
      </c>
      <c r="B30" s="100" t="s">
        <v>28</v>
      </c>
      <c r="C30" s="101" t="s">
        <v>35</v>
      </c>
      <c r="D30" s="102">
        <f>0.24*8163.2*2.5</f>
        <v>4897.92</v>
      </c>
      <c r="E30" s="43"/>
      <c r="F30" s="43"/>
      <c r="G30" s="43"/>
      <c r="H30" s="43"/>
      <c r="J30"/>
      <c r="K30"/>
      <c r="L30"/>
      <c r="M30"/>
    </row>
    <row r="31" spans="1:13" s="1" customFormat="1" ht="18">
      <c r="A31" s="99" t="s">
        <v>36</v>
      </c>
      <c r="B31" s="224" t="s">
        <v>28</v>
      </c>
      <c r="C31" s="101" t="s">
        <v>37</v>
      </c>
      <c r="D31" s="102">
        <f>8163.2*0.58*2.5</f>
        <v>11836.64</v>
      </c>
      <c r="E31" s="43"/>
      <c r="F31" s="43"/>
      <c r="G31" s="43"/>
      <c r="H31" s="43"/>
      <c r="J31"/>
      <c r="K31"/>
      <c r="L31"/>
      <c r="M31"/>
    </row>
    <row r="32" spans="1:13" s="1" customFormat="1" ht="18">
      <c r="A32" s="99" t="s">
        <v>78</v>
      </c>
      <c r="B32" s="100" t="s">
        <v>28</v>
      </c>
      <c r="C32" s="101" t="s">
        <v>37</v>
      </c>
      <c r="D32" s="102">
        <f>8163.2*1.07*2.5</f>
        <v>21836.559999999998</v>
      </c>
      <c r="E32" s="43"/>
      <c r="F32" s="43"/>
      <c r="G32" s="43"/>
      <c r="H32" s="43"/>
      <c r="J32"/>
      <c r="K32"/>
      <c r="L32"/>
      <c r="M32"/>
    </row>
    <row r="33" spans="1:13" s="1" customFormat="1" ht="18">
      <c r="A33" s="99" t="s">
        <v>38</v>
      </c>
      <c r="B33" s="100" t="s">
        <v>39</v>
      </c>
      <c r="C33" s="101" t="s">
        <v>37</v>
      </c>
      <c r="D33" s="102">
        <f>8163.2*1*2.5</f>
        <v>20408</v>
      </c>
      <c r="E33" s="43"/>
      <c r="F33" s="43"/>
      <c r="G33" s="43"/>
      <c r="H33" s="43"/>
      <c r="J33"/>
      <c r="K33"/>
      <c r="L33"/>
      <c r="M33"/>
    </row>
    <row r="34" spans="1:13" s="1" customFormat="1" ht="18">
      <c r="A34" s="99" t="s">
        <v>40</v>
      </c>
      <c r="B34" s="100" t="s">
        <v>32</v>
      </c>
      <c r="C34" s="103" t="s">
        <v>41</v>
      </c>
      <c r="D34" s="102">
        <f>8163.2*3.92*2.5</f>
        <v>79999.36</v>
      </c>
      <c r="E34" s="43"/>
      <c r="F34" s="43"/>
      <c r="G34" s="43"/>
      <c r="H34" s="43"/>
      <c r="J34"/>
      <c r="K34"/>
      <c r="L34"/>
      <c r="M34"/>
    </row>
    <row r="35" spans="1:13" s="1" customFormat="1" ht="18">
      <c r="A35" s="99" t="s">
        <v>79</v>
      </c>
      <c r="B35" s="104" t="s">
        <v>30</v>
      </c>
      <c r="C35" s="101" t="s">
        <v>42</v>
      </c>
      <c r="D35" s="102">
        <f>8163.2*1.8*2.5</f>
        <v>36734.4</v>
      </c>
      <c r="E35" s="43"/>
      <c r="F35" s="43"/>
      <c r="G35" s="43"/>
      <c r="H35" s="43"/>
      <c r="J35"/>
      <c r="K35"/>
      <c r="L35"/>
      <c r="M35"/>
    </row>
    <row r="36" spans="1:13" s="1" customFormat="1" ht="18">
      <c r="A36" s="99" t="s">
        <v>80</v>
      </c>
      <c r="B36" s="100" t="s">
        <v>32</v>
      </c>
      <c r="C36" s="101" t="s">
        <v>43</v>
      </c>
      <c r="D36" s="105">
        <v>113468.48</v>
      </c>
      <c r="E36" s="43"/>
      <c r="F36" s="43"/>
      <c r="G36" s="43"/>
      <c r="H36" s="43"/>
      <c r="J36"/>
      <c r="K36"/>
      <c r="L36"/>
      <c r="M36"/>
    </row>
    <row r="37" spans="1:13" s="1" customFormat="1" ht="18">
      <c r="A37" s="106" t="s">
        <v>91</v>
      </c>
      <c r="B37" s="100" t="s">
        <v>32</v>
      </c>
      <c r="C37" s="225" t="s">
        <v>37</v>
      </c>
      <c r="D37" s="102">
        <f>4127*2.18*2.5</f>
        <v>22492.15</v>
      </c>
      <c r="E37" s="43"/>
      <c r="F37" s="43"/>
      <c r="G37" s="43"/>
      <c r="H37" s="43"/>
      <c r="J37"/>
      <c r="K37"/>
      <c r="L37"/>
      <c r="M37"/>
    </row>
    <row r="38" spans="1:13" s="1" customFormat="1" ht="21.75" customHeight="1">
      <c r="A38" s="107" t="s">
        <v>95</v>
      </c>
      <c r="B38" s="108"/>
      <c r="C38" s="109"/>
      <c r="D38" s="110"/>
      <c r="E38" s="43"/>
      <c r="F38" s="43"/>
      <c r="G38" s="43"/>
      <c r="H38" s="43"/>
      <c r="J38"/>
      <c r="K38"/>
      <c r="L38"/>
      <c r="M38"/>
    </row>
    <row r="39" spans="1:13" s="1" customFormat="1" ht="28.5" customHeight="1">
      <c r="A39" s="107" t="s">
        <v>93</v>
      </c>
      <c r="B39" s="108" t="s">
        <v>32</v>
      </c>
      <c r="C39" s="109" t="s">
        <v>96</v>
      </c>
      <c r="D39" s="110">
        <v>8520.26</v>
      </c>
      <c r="E39" s="43"/>
      <c r="F39" s="43"/>
      <c r="G39" s="43"/>
      <c r="H39" s="43"/>
      <c r="J39"/>
      <c r="K39"/>
      <c r="L39"/>
      <c r="M39"/>
    </row>
    <row r="40" spans="1:13" s="1" customFormat="1" ht="21" customHeight="1">
      <c r="A40" s="107" t="s">
        <v>94</v>
      </c>
      <c r="B40" s="108" t="s">
        <v>32</v>
      </c>
      <c r="C40" s="109" t="s">
        <v>97</v>
      </c>
      <c r="D40" s="110">
        <v>47332.78</v>
      </c>
      <c r="E40" s="43"/>
      <c r="F40" s="43"/>
      <c r="G40" s="43"/>
      <c r="H40" s="43"/>
      <c r="J40"/>
      <c r="K40"/>
      <c r="L40"/>
      <c r="M40"/>
    </row>
    <row r="41" spans="1:13" s="1" customFormat="1" ht="60" customHeight="1">
      <c r="A41" s="111" t="s">
        <v>89</v>
      </c>
      <c r="B41" s="112" t="s">
        <v>44</v>
      </c>
      <c r="C41" s="113"/>
      <c r="D41" s="114">
        <v>0</v>
      </c>
      <c r="E41" s="57"/>
      <c r="F41" s="43"/>
      <c r="G41" s="43"/>
      <c r="H41" s="43"/>
      <c r="J41"/>
      <c r="K41"/>
      <c r="L41"/>
      <c r="M41"/>
    </row>
    <row r="42" spans="1:13" s="1" customFormat="1" ht="18">
      <c r="A42" s="115" t="s">
        <v>81</v>
      </c>
      <c r="B42" s="116"/>
      <c r="C42" s="117"/>
      <c r="D42" s="118">
        <f>SUM(D27:D41)</f>
        <v>481199.11</v>
      </c>
      <c r="E42" s="57"/>
      <c r="F42" s="43"/>
      <c r="G42" s="43"/>
      <c r="H42" s="43"/>
      <c r="J42"/>
      <c r="K42"/>
      <c r="L42"/>
      <c r="M42"/>
    </row>
    <row r="43" spans="1:13" s="1" customFormat="1" ht="18">
      <c r="A43" s="119" t="s">
        <v>45</v>
      </c>
      <c r="B43" s="96" t="s">
        <v>11</v>
      </c>
      <c r="C43" s="120"/>
      <c r="D43" s="121">
        <f>C24-D42</f>
        <v>72194.146573</v>
      </c>
      <c r="E43" s="58"/>
      <c r="F43" s="43"/>
      <c r="G43" s="43"/>
      <c r="H43" s="43"/>
      <c r="J43"/>
      <c r="K43"/>
      <c r="L43"/>
      <c r="M43"/>
    </row>
    <row r="44" spans="1:8" ht="18">
      <c r="A44" s="101" t="s">
        <v>12</v>
      </c>
      <c r="B44" s="100" t="s">
        <v>11</v>
      </c>
      <c r="C44" s="101"/>
      <c r="D44" s="82">
        <v>0</v>
      </c>
      <c r="E44" s="58"/>
      <c r="F44" s="43"/>
      <c r="G44" s="43"/>
      <c r="H44" s="43"/>
    </row>
    <row r="45" spans="1:8" ht="18">
      <c r="A45" s="101" t="s">
        <v>13</v>
      </c>
      <c r="B45" s="100" t="s">
        <v>11</v>
      </c>
      <c r="C45" s="101"/>
      <c r="D45" s="87">
        <f>C16+C17-C18</f>
        <v>194847.4534270001</v>
      </c>
      <c r="E45" s="43"/>
      <c r="F45" s="43"/>
      <c r="G45" s="43"/>
      <c r="H45" s="43"/>
    </row>
    <row r="46" spans="1:8" ht="35.25" customHeight="1">
      <c r="A46" s="233" t="s">
        <v>46</v>
      </c>
      <c r="B46" s="233"/>
      <c r="C46" s="233"/>
      <c r="D46" s="233"/>
      <c r="E46" s="43"/>
      <c r="F46" s="43"/>
      <c r="G46" s="43"/>
      <c r="H46" s="43"/>
    </row>
    <row r="47" spans="1:8" ht="18">
      <c r="A47" s="101" t="s">
        <v>47</v>
      </c>
      <c r="B47" s="100" t="s">
        <v>48</v>
      </c>
      <c r="C47" s="101"/>
      <c r="D47" s="82"/>
      <c r="E47" s="43"/>
      <c r="F47" s="43"/>
      <c r="G47" s="43"/>
      <c r="H47" s="43"/>
    </row>
    <row r="48" spans="1:8" ht="18">
      <c r="A48" s="101" t="s">
        <v>49</v>
      </c>
      <c r="B48" s="100" t="s">
        <v>48</v>
      </c>
      <c r="C48" s="101"/>
      <c r="D48" s="82"/>
      <c r="E48" s="43"/>
      <c r="F48" s="43"/>
      <c r="G48" s="43"/>
      <c r="H48" s="43"/>
    </row>
    <row r="49" spans="1:8" ht="36">
      <c r="A49" s="122" t="s">
        <v>50</v>
      </c>
      <c r="B49" s="100" t="s">
        <v>48</v>
      </c>
      <c r="C49" s="101"/>
      <c r="D49" s="82"/>
      <c r="E49" s="43"/>
      <c r="F49" s="43"/>
      <c r="G49" s="43"/>
      <c r="H49" s="43"/>
    </row>
    <row r="50" spans="1:8" ht="18">
      <c r="A50" s="101" t="s">
        <v>51</v>
      </c>
      <c r="B50" s="100" t="s">
        <v>11</v>
      </c>
      <c r="C50" s="101"/>
      <c r="D50" s="82"/>
      <c r="E50" s="43"/>
      <c r="F50" s="43"/>
      <c r="G50" s="43"/>
      <c r="H50" s="43"/>
    </row>
    <row r="51" spans="1:8" ht="20.25" customHeight="1">
      <c r="A51" s="234" t="s">
        <v>52</v>
      </c>
      <c r="B51" s="234"/>
      <c r="C51" s="234"/>
      <c r="D51" s="234"/>
      <c r="E51" s="43"/>
      <c r="F51" s="43"/>
      <c r="G51" s="43"/>
      <c r="H51" s="43"/>
    </row>
    <row r="52" spans="1:8" ht="36">
      <c r="A52" s="223" t="s">
        <v>112</v>
      </c>
      <c r="B52" s="100" t="s">
        <v>11</v>
      </c>
      <c r="C52" s="101"/>
      <c r="D52" s="82">
        <v>0</v>
      </c>
      <c r="E52" s="43"/>
      <c r="F52" s="43"/>
      <c r="G52" s="43"/>
      <c r="H52" s="43"/>
    </row>
    <row r="53" spans="1:8" ht="18">
      <c r="A53" s="101" t="s">
        <v>12</v>
      </c>
      <c r="B53" s="100" t="s">
        <v>11</v>
      </c>
      <c r="C53" s="101"/>
      <c r="D53" s="82">
        <v>0</v>
      </c>
      <c r="E53" s="43"/>
      <c r="F53" s="43"/>
      <c r="G53" s="43"/>
      <c r="H53" s="43"/>
    </row>
    <row r="54" spans="1:8" ht="18">
      <c r="A54" s="101" t="s">
        <v>13</v>
      </c>
      <c r="B54" s="100" t="s">
        <v>11</v>
      </c>
      <c r="C54" s="101"/>
      <c r="D54" s="123">
        <v>377744.33</v>
      </c>
      <c r="E54" s="43"/>
      <c r="F54" s="43"/>
      <c r="G54" s="43"/>
      <c r="H54" s="45"/>
    </row>
    <row r="55" spans="1:8" ht="36">
      <c r="A55" s="124" t="s">
        <v>83</v>
      </c>
      <c r="B55" s="100" t="s">
        <v>11</v>
      </c>
      <c r="C55" s="125"/>
      <c r="D55" s="126">
        <v>0</v>
      </c>
      <c r="E55" s="43"/>
      <c r="F55" s="43"/>
      <c r="G55" s="43"/>
      <c r="H55" s="43"/>
    </row>
    <row r="56" spans="1:9" ht="17.25" customHeight="1">
      <c r="A56" s="127" t="s">
        <v>12</v>
      </c>
      <c r="B56" s="100" t="s">
        <v>11</v>
      </c>
      <c r="C56" s="101"/>
      <c r="D56" s="82">
        <v>0</v>
      </c>
      <c r="E56" s="43"/>
      <c r="F56" s="43"/>
      <c r="G56" s="43"/>
      <c r="H56" s="43"/>
      <c r="I56" s="17"/>
    </row>
    <row r="57" spans="1:13" ht="18">
      <c r="A57" s="128" t="s">
        <v>13</v>
      </c>
      <c r="B57" s="100" t="s">
        <v>11</v>
      </c>
      <c r="C57" s="123"/>
      <c r="D57" s="123">
        <f>D54+D60+D61+D62+D63</f>
        <v>348848.87609100004</v>
      </c>
      <c r="E57" s="43"/>
      <c r="F57" s="43"/>
      <c r="G57" s="43"/>
      <c r="H57" s="43" t="s">
        <v>21</v>
      </c>
      <c r="I57" s="21"/>
      <c r="J57" s="22"/>
      <c r="K57" s="22"/>
      <c r="L57" s="22"/>
      <c r="M57" s="22"/>
    </row>
    <row r="58" spans="1:13" ht="18" customHeight="1" thickBot="1">
      <c r="A58" s="235" t="s">
        <v>54</v>
      </c>
      <c r="B58" s="235"/>
      <c r="C58" s="235"/>
      <c r="D58" s="235"/>
      <c r="E58" s="47"/>
      <c r="F58" s="51"/>
      <c r="G58" s="52"/>
      <c r="H58" s="43"/>
      <c r="I58" s="24"/>
      <c r="J58" s="25"/>
      <c r="K58" s="25"/>
      <c r="L58" s="25"/>
      <c r="M58" s="25"/>
    </row>
    <row r="59" spans="1:13" ht="90">
      <c r="A59" s="129" t="s">
        <v>55</v>
      </c>
      <c r="B59" s="130" t="s">
        <v>56</v>
      </c>
      <c r="C59" s="131" t="s">
        <v>57</v>
      </c>
      <c r="D59" s="132" t="s">
        <v>58</v>
      </c>
      <c r="E59" s="47"/>
      <c r="F59" s="51"/>
      <c r="G59" s="52"/>
      <c r="H59" s="43"/>
      <c r="I59" s="24"/>
      <c r="J59" s="25"/>
      <c r="K59" s="25"/>
      <c r="L59" s="25"/>
      <c r="M59" s="25"/>
    </row>
    <row r="60" spans="1:13" ht="18">
      <c r="A60" s="133" t="s">
        <v>59</v>
      </c>
      <c r="B60" s="86">
        <v>79887.8</v>
      </c>
      <c r="C60" s="134">
        <f>B60*1.0161</f>
        <v>81173.99358000001</v>
      </c>
      <c r="D60" s="135">
        <f>B60-C60</f>
        <v>-1286.1935800000065</v>
      </c>
      <c r="E60" s="47"/>
      <c r="F60" s="51"/>
      <c r="G60" s="52"/>
      <c r="H60" s="43"/>
      <c r="I60" s="24"/>
      <c r="J60" s="25"/>
      <c r="K60" s="25"/>
      <c r="L60" s="25"/>
      <c r="M60" s="25"/>
    </row>
    <row r="61" spans="1:13" ht="18">
      <c r="A61" s="133" t="s">
        <v>60</v>
      </c>
      <c r="B61" s="86">
        <v>146151.28</v>
      </c>
      <c r="C61" s="134">
        <f>B61*1.0161</f>
        <v>148504.315608</v>
      </c>
      <c r="D61" s="135">
        <f>B61-C61</f>
        <v>-2353.0356080000056</v>
      </c>
      <c r="E61" s="47"/>
      <c r="F61" s="51"/>
      <c r="G61" s="52"/>
      <c r="H61" s="43"/>
      <c r="I61" s="24"/>
      <c r="J61" s="25"/>
      <c r="K61" s="25"/>
      <c r="L61" s="25"/>
      <c r="M61" s="25"/>
    </row>
    <row r="62" spans="1:13" ht="18">
      <c r="A62" s="133" t="s">
        <v>61</v>
      </c>
      <c r="B62" s="136">
        <v>1335272.13</v>
      </c>
      <c r="C62" s="134">
        <f>B62*1.0161</f>
        <v>1356770.0112929998</v>
      </c>
      <c r="D62" s="135">
        <f>B62-C62</f>
        <v>-21497.881292999955</v>
      </c>
      <c r="E62" s="47">
        <f>(2.07+1.8)*6*2301.2-0.37*2301.2*6</f>
        <v>48325.2</v>
      </c>
      <c r="F62" s="53"/>
      <c r="G62" s="54"/>
      <c r="H62" s="47"/>
      <c r="I62" s="24"/>
      <c r="J62" s="25"/>
      <c r="K62" s="25"/>
      <c r="L62" s="25"/>
      <c r="M62" s="25"/>
    </row>
    <row r="63" spans="1:13" ht="18">
      <c r="A63" s="133" t="s">
        <v>62</v>
      </c>
      <c r="B63" s="136">
        <v>233437.48</v>
      </c>
      <c r="C63" s="134">
        <f>B63*1.0161</f>
        <v>237195.823428</v>
      </c>
      <c r="D63" s="135">
        <f>B63-C63</f>
        <v>-3758.343427999993</v>
      </c>
      <c r="E63" s="47"/>
      <c r="F63" s="53"/>
      <c r="G63" s="54"/>
      <c r="H63" s="43"/>
      <c r="I63" s="24"/>
      <c r="J63" s="25"/>
      <c r="K63" s="25"/>
      <c r="L63" s="25"/>
      <c r="M63" s="25"/>
    </row>
    <row r="64" spans="1:13" ht="18.75" thickBot="1">
      <c r="A64" s="137" t="s">
        <v>63</v>
      </c>
      <c r="B64" s="138">
        <v>0</v>
      </c>
      <c r="C64" s="134">
        <f>B64*1.0161</f>
        <v>0</v>
      </c>
      <c r="D64" s="139">
        <f>B64-C64</f>
        <v>0</v>
      </c>
      <c r="E64" s="47"/>
      <c r="F64" s="53"/>
      <c r="G64" s="54"/>
      <c r="H64" s="43"/>
      <c r="I64" s="24"/>
      <c r="J64" s="25"/>
      <c r="K64" s="25"/>
      <c r="L64" s="25"/>
      <c r="M64" s="25"/>
    </row>
    <row r="65" spans="1:13" ht="162">
      <c r="A65" s="140" t="s">
        <v>64</v>
      </c>
      <c r="B65" s="141" t="s">
        <v>65</v>
      </c>
      <c r="C65" s="142" t="s">
        <v>66</v>
      </c>
      <c r="D65" s="143" t="s">
        <v>67</v>
      </c>
      <c r="E65" s="47"/>
      <c r="F65" s="53"/>
      <c r="G65" s="43"/>
      <c r="H65" s="46"/>
      <c r="I65" s="24"/>
      <c r="J65" s="25"/>
      <c r="K65" s="25"/>
      <c r="L65" s="25"/>
      <c r="M65" s="25"/>
    </row>
    <row r="66" spans="1:13" ht="18">
      <c r="A66" s="144" t="s">
        <v>59</v>
      </c>
      <c r="B66" s="228">
        <f>B60</f>
        <v>79887.8</v>
      </c>
      <c r="C66" s="145">
        <f>C60</f>
        <v>81173.99358000001</v>
      </c>
      <c r="D66" s="146">
        <f>B66-C66</f>
        <v>-1286.1935800000065</v>
      </c>
      <c r="E66" s="47"/>
      <c r="F66" s="53"/>
      <c r="G66" s="43"/>
      <c r="H66" s="46"/>
      <c r="I66" s="24"/>
      <c r="J66" s="25"/>
      <c r="K66" s="25"/>
      <c r="L66" s="25"/>
      <c r="M66" s="25"/>
    </row>
    <row r="67" spans="1:13" ht="18">
      <c r="A67" s="144" t="s">
        <v>60</v>
      </c>
      <c r="B67" s="229">
        <f>B61</f>
        <v>146151.28</v>
      </c>
      <c r="C67" s="145">
        <f>C61</f>
        <v>148504.315608</v>
      </c>
      <c r="D67" s="146">
        <f>B67-C67</f>
        <v>-2353.0356080000056</v>
      </c>
      <c r="E67" s="47"/>
      <c r="F67" s="53"/>
      <c r="G67" s="43"/>
      <c r="H67" s="46"/>
      <c r="I67" s="24"/>
      <c r="J67" s="25"/>
      <c r="K67" s="25"/>
      <c r="L67" s="25"/>
      <c r="M67" s="25"/>
    </row>
    <row r="68" spans="1:13" ht="18">
      <c r="A68" s="144" t="s">
        <v>61</v>
      </c>
      <c r="B68" s="222" t="s">
        <v>111</v>
      </c>
      <c r="C68" s="145">
        <f>C62</f>
        <v>1356770.0112929998</v>
      </c>
      <c r="D68" s="146">
        <f>B68-C68</f>
        <v>-332614.9412929999</v>
      </c>
      <c r="E68" s="47"/>
      <c r="F68" s="53"/>
      <c r="G68" s="43"/>
      <c r="H68" s="46"/>
      <c r="I68" s="24"/>
      <c r="J68" s="25"/>
      <c r="K68" s="25"/>
      <c r="L68" s="25"/>
      <c r="M68" s="25"/>
    </row>
    <row r="69" spans="1:13" ht="18">
      <c r="A69" s="144" t="s">
        <v>62</v>
      </c>
      <c r="B69" s="229">
        <f>B63</f>
        <v>233437.48</v>
      </c>
      <c r="C69" s="145">
        <f>C63</f>
        <v>237195.823428</v>
      </c>
      <c r="D69" s="146">
        <f>B69-C69</f>
        <v>-3758.343427999993</v>
      </c>
      <c r="E69" s="47"/>
      <c r="F69" s="53"/>
      <c r="G69" s="43"/>
      <c r="H69" s="46"/>
      <c r="I69" s="24"/>
      <c r="J69" s="25"/>
      <c r="K69" s="25"/>
      <c r="L69" s="25"/>
      <c r="M69" s="25"/>
    </row>
    <row r="70" spans="1:13" ht="18.75" thickBot="1">
      <c r="A70" s="147" t="s">
        <v>63</v>
      </c>
      <c r="B70" s="148"/>
      <c r="C70" s="149"/>
      <c r="D70" s="150">
        <f>B70-C70</f>
        <v>0</v>
      </c>
      <c r="E70" s="47"/>
      <c r="F70" s="53"/>
      <c r="G70" s="43"/>
      <c r="H70" s="46" t="s">
        <v>21</v>
      </c>
      <c r="I70" s="24"/>
      <c r="J70" s="25"/>
      <c r="K70" s="25"/>
      <c r="L70" s="25"/>
      <c r="M70" s="25"/>
    </row>
    <row r="71" spans="1:13" ht="18">
      <c r="A71" s="151"/>
      <c r="B71" s="152"/>
      <c r="C71" s="153"/>
      <c r="D71" s="154"/>
      <c r="E71" s="23"/>
      <c r="F71" s="29"/>
      <c r="H71" s="24"/>
      <c r="I71" s="24"/>
      <c r="J71" s="25"/>
      <c r="K71" s="25"/>
      <c r="L71" s="25"/>
      <c r="M71" s="25"/>
    </row>
    <row r="72" spans="1:13" ht="36">
      <c r="A72" s="155" t="s">
        <v>68</v>
      </c>
      <c r="B72" s="152" t="s">
        <v>11</v>
      </c>
      <c r="C72" s="156"/>
      <c r="D72" s="157"/>
      <c r="E72" s="23"/>
      <c r="F72" s="29"/>
      <c r="H72" s="24"/>
      <c r="I72" s="24"/>
      <c r="J72" s="25"/>
      <c r="K72" s="25"/>
      <c r="L72" s="25"/>
      <c r="M72" s="25"/>
    </row>
    <row r="73" spans="1:13" ht="17.25" customHeight="1">
      <c r="A73" s="236" t="s">
        <v>69</v>
      </c>
      <c r="B73" s="236"/>
      <c r="C73" s="236"/>
      <c r="D73" s="236"/>
      <c r="E73" s="31" t="e">
        <f>D73+#REF!</f>
        <v>#REF!</v>
      </c>
      <c r="F73" s="24"/>
      <c r="H73" s="32" t="e">
        <f>E73-B17</f>
        <v>#REF!</v>
      </c>
      <c r="I73" s="24"/>
      <c r="J73" s="25"/>
      <c r="K73" s="25"/>
      <c r="L73" s="25"/>
      <c r="M73" s="25"/>
    </row>
    <row r="74" spans="1:5" ht="21" customHeight="1">
      <c r="A74" s="158" t="s">
        <v>47</v>
      </c>
      <c r="B74" s="158" t="s">
        <v>48</v>
      </c>
      <c r="C74" s="158"/>
      <c r="D74" s="159">
        <v>0</v>
      </c>
      <c r="E74" s="34"/>
    </row>
    <row r="75" spans="1:5" ht="21" customHeight="1">
      <c r="A75" s="158" t="s">
        <v>49</v>
      </c>
      <c r="B75" s="158" t="s">
        <v>48</v>
      </c>
      <c r="C75" s="158"/>
      <c r="D75" s="159">
        <v>0</v>
      </c>
      <c r="E75" s="34"/>
    </row>
    <row r="76" spans="1:13" s="1" customFormat="1" ht="18" customHeight="1">
      <c r="A76" s="158" t="s">
        <v>50</v>
      </c>
      <c r="B76" s="158" t="s">
        <v>48</v>
      </c>
      <c r="C76" s="158"/>
      <c r="D76" s="159"/>
      <c r="E76" s="34"/>
      <c r="J76"/>
      <c r="K76"/>
      <c r="L76"/>
      <c r="M76"/>
    </row>
    <row r="77" spans="1:13" s="1" customFormat="1" ht="16.5" customHeight="1">
      <c r="A77" s="158" t="s">
        <v>51</v>
      </c>
      <c r="B77" s="158" t="s">
        <v>11</v>
      </c>
      <c r="C77" s="158"/>
      <c r="D77" s="159"/>
      <c r="E77" s="34"/>
      <c r="J77"/>
      <c r="K77"/>
      <c r="L77"/>
      <c r="M77"/>
    </row>
    <row r="78" spans="1:13" s="1" customFormat="1" ht="15.75" customHeight="1">
      <c r="A78" s="230" t="s">
        <v>70</v>
      </c>
      <c r="B78" s="230"/>
      <c r="C78" s="230"/>
      <c r="D78" s="230"/>
      <c r="E78" s="34"/>
      <c r="J78"/>
      <c r="K78"/>
      <c r="L78"/>
      <c r="M78"/>
    </row>
    <row r="79" spans="1:13" s="1" customFormat="1" ht="18.75" customHeight="1">
      <c r="A79" s="158" t="s">
        <v>71</v>
      </c>
      <c r="B79" s="158" t="s">
        <v>48</v>
      </c>
      <c r="C79" s="158"/>
      <c r="D79" s="160"/>
      <c r="E79" s="34"/>
      <c r="J79"/>
      <c r="K79"/>
      <c r="L79"/>
      <c r="M79"/>
    </row>
    <row r="80" spans="1:13" s="1" customFormat="1" ht="21.75" customHeight="1">
      <c r="A80" s="158" t="s">
        <v>72</v>
      </c>
      <c r="B80" s="127" t="s">
        <v>48</v>
      </c>
      <c r="C80" s="127"/>
      <c r="D80" s="160"/>
      <c r="E80" s="34"/>
      <c r="J80"/>
      <c r="K80"/>
      <c r="L80"/>
      <c r="M80"/>
    </row>
    <row r="81" spans="1:13" s="1" customFormat="1" ht="36" customHeight="1">
      <c r="A81" s="161" t="s">
        <v>73</v>
      </c>
      <c r="B81" s="158" t="s">
        <v>11</v>
      </c>
      <c r="C81" s="158"/>
      <c r="D81" s="162"/>
      <c r="E81" s="34"/>
      <c r="J81"/>
      <c r="K81"/>
      <c r="L81"/>
      <c r="M81"/>
    </row>
    <row r="82" spans="1:13" s="1" customFormat="1" ht="18">
      <c r="A82" s="163"/>
      <c r="B82" s="163"/>
      <c r="C82" s="163"/>
      <c r="D82" s="164"/>
      <c r="J82"/>
      <c r="K82"/>
      <c r="L82"/>
      <c r="M82"/>
    </row>
    <row r="83" spans="1:13" s="1" customFormat="1" ht="18">
      <c r="A83" s="73"/>
      <c r="B83" s="73"/>
      <c r="C83" s="73"/>
      <c r="D83" s="73"/>
      <c r="H83" s="1" t="s">
        <v>21</v>
      </c>
      <c r="J83"/>
      <c r="K83"/>
      <c r="L83"/>
      <c r="M83"/>
    </row>
    <row r="84" spans="1:13" s="1" customFormat="1" ht="18">
      <c r="A84" s="165" t="s">
        <v>113</v>
      </c>
      <c r="B84" s="73"/>
      <c r="C84" s="73"/>
      <c r="D84" s="73"/>
      <c r="J84"/>
      <c r="K84"/>
      <c r="L84"/>
      <c r="M84"/>
    </row>
    <row r="85" spans="1:13" s="1" customFormat="1" ht="18">
      <c r="A85" s="73"/>
      <c r="B85" s="73"/>
      <c r="C85" s="73"/>
      <c r="D85" s="73"/>
      <c r="H85" s="1" t="s">
        <v>21</v>
      </c>
      <c r="J85"/>
      <c r="K85"/>
      <c r="L85"/>
      <c r="M85"/>
    </row>
    <row r="86" spans="1:13" s="1" customFormat="1" ht="18">
      <c r="A86" s="73" t="s">
        <v>74</v>
      </c>
      <c r="B86" s="73"/>
      <c r="C86" s="73"/>
      <c r="D86" s="73"/>
      <c r="J86"/>
      <c r="K86"/>
      <c r="L86"/>
      <c r="M86"/>
    </row>
    <row r="87" spans="1:4" ht="18">
      <c r="A87" s="73"/>
      <c r="B87" s="73"/>
      <c r="C87" s="73"/>
      <c r="D87" s="73"/>
    </row>
    <row r="88" spans="1:4" ht="12.75">
      <c r="A88" s="58"/>
      <c r="B88" s="58"/>
      <c r="C88" s="58"/>
      <c r="D88" s="58"/>
    </row>
    <row r="89" spans="1:4" ht="12.75">
      <c r="A89" s="58"/>
      <c r="B89" s="58"/>
      <c r="C89" s="58"/>
      <c r="D89" s="58"/>
    </row>
    <row r="90" spans="1:13" s="1" customFormat="1" ht="12.75">
      <c r="A90" s="71"/>
      <c r="B90" s="71"/>
      <c r="C90" s="71"/>
      <c r="D90" s="71"/>
      <c r="E90" s="1" t="s">
        <v>21</v>
      </c>
      <c r="J90"/>
      <c r="K90"/>
      <c r="L90"/>
      <c r="M90"/>
    </row>
  </sheetData>
  <sheetProtection selectLockedCells="1" selectUnlockedCells="1"/>
  <mergeCells count="13">
    <mergeCell ref="A1:D1"/>
    <mergeCell ref="A2:D2"/>
    <mergeCell ref="A3:D3"/>
    <mergeCell ref="A4:D4"/>
    <mergeCell ref="A5:D5"/>
    <mergeCell ref="A6:D6"/>
    <mergeCell ref="A78:D78"/>
    <mergeCell ref="A13:D13"/>
    <mergeCell ref="A25:D25"/>
    <mergeCell ref="A46:D46"/>
    <mergeCell ref="A51:D51"/>
    <mergeCell ref="A58:D58"/>
    <mergeCell ref="A73:D73"/>
  </mergeCells>
  <printOptions/>
  <pageMargins left="0.5597222222222222" right="0.7875" top="0.34097222222222223" bottom="0.7875" header="0.5118055555555555" footer="0.5118055555555555"/>
  <pageSetup fitToHeight="2" fitToWidth="2" horizontalDpi="600" verticalDpi="600" orientation="portrait" paperSize="12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1"/>
  <sheetViews>
    <sheetView zoomScale="97" zoomScaleNormal="97" zoomScalePageLayoutView="0" workbookViewId="0" topLeftCell="A1">
      <selection activeCell="A79" sqref="A79:D79"/>
    </sheetView>
  </sheetViews>
  <sheetFormatPr defaultColWidth="11.57421875" defaultRowHeight="12.75"/>
  <cols>
    <col min="1" max="1" width="54.140625" style="0" customWidth="1"/>
    <col min="2" max="2" width="18.140625" style="0" customWidth="1"/>
    <col min="3" max="3" width="20.57421875" style="0" customWidth="1"/>
    <col min="4" max="4" width="18.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237" t="s">
        <v>0</v>
      </c>
      <c r="B1" s="237"/>
      <c r="C1" s="237"/>
      <c r="D1" s="237"/>
    </row>
    <row r="2" spans="1:4" ht="15.75">
      <c r="A2" s="247" t="s">
        <v>1</v>
      </c>
      <c r="B2" s="247"/>
      <c r="C2" s="247"/>
      <c r="D2" s="247"/>
    </row>
    <row r="3" spans="1:4" ht="15.75">
      <c r="A3" s="247" t="s">
        <v>2</v>
      </c>
      <c r="B3" s="247"/>
      <c r="C3" s="247"/>
      <c r="D3" s="247"/>
    </row>
    <row r="4" spans="1:4" ht="12.75">
      <c r="A4" s="248" t="s">
        <v>84</v>
      </c>
      <c r="B4" s="248"/>
      <c r="C4" s="248"/>
      <c r="D4" s="248"/>
    </row>
    <row r="5" spans="1:4" ht="12.75">
      <c r="A5" s="249" t="s">
        <v>103</v>
      </c>
      <c r="B5" s="248"/>
      <c r="C5" s="248"/>
      <c r="D5" s="248"/>
    </row>
    <row r="6" spans="1:4" ht="8.25" customHeight="1">
      <c r="A6" s="2"/>
      <c r="B6" s="58"/>
      <c r="C6" s="58"/>
      <c r="D6" s="58"/>
    </row>
    <row r="7" spans="1:4" ht="28.5" customHeight="1">
      <c r="A7" s="250" t="s">
        <v>3</v>
      </c>
      <c r="B7" s="250"/>
      <c r="C7" s="250"/>
      <c r="D7" s="250"/>
    </row>
    <row r="8" spans="1:8" ht="12.75">
      <c r="A8" s="2" t="s">
        <v>87</v>
      </c>
      <c r="B8" s="58"/>
      <c r="C8" s="166"/>
      <c r="D8" s="58"/>
      <c r="E8" s="43"/>
      <c r="F8" s="43"/>
      <c r="G8" s="43"/>
      <c r="H8" s="43"/>
    </row>
    <row r="9" spans="1:8" ht="12.75">
      <c r="A9" s="3" t="s">
        <v>4</v>
      </c>
      <c r="B9" s="3" t="s">
        <v>5</v>
      </c>
      <c r="C9" s="3" t="s">
        <v>6</v>
      </c>
      <c r="D9" s="4"/>
      <c r="E9" s="43"/>
      <c r="F9" s="43"/>
      <c r="G9" s="43"/>
      <c r="H9" s="43"/>
    </row>
    <row r="10" spans="1:8" ht="12.75">
      <c r="A10" s="5">
        <v>1</v>
      </c>
      <c r="B10" s="5">
        <v>2</v>
      </c>
      <c r="C10" s="5">
        <v>3</v>
      </c>
      <c r="D10" s="6">
        <v>4</v>
      </c>
      <c r="E10" s="43"/>
      <c r="F10" s="43"/>
      <c r="G10" s="43"/>
      <c r="H10" s="43"/>
    </row>
    <row r="11" spans="1:8" ht="12.75">
      <c r="A11" s="7" t="s">
        <v>7</v>
      </c>
      <c r="B11" s="8"/>
      <c r="C11" s="60" t="s">
        <v>104</v>
      </c>
      <c r="D11" s="9"/>
      <c r="E11" s="43"/>
      <c r="F11" s="43"/>
      <c r="G11" s="43"/>
      <c r="H11" s="43"/>
    </row>
    <row r="12" spans="1:8" ht="12.75">
      <c r="A12" s="7" t="s">
        <v>8</v>
      </c>
      <c r="B12" s="8"/>
      <c r="C12" s="60" t="s">
        <v>105</v>
      </c>
      <c r="D12" s="9"/>
      <c r="E12" s="43"/>
      <c r="F12" s="43"/>
      <c r="G12" s="43"/>
      <c r="H12" s="43"/>
    </row>
    <row r="13" spans="1:8" ht="12.75">
      <c r="A13" s="7" t="s">
        <v>9</v>
      </c>
      <c r="B13" s="8"/>
      <c r="C13" s="60" t="s">
        <v>106</v>
      </c>
      <c r="D13" s="9"/>
      <c r="E13" s="43"/>
      <c r="F13" s="43"/>
      <c r="G13" s="43"/>
      <c r="H13" s="43"/>
    </row>
    <row r="14" spans="1:8" ht="31.5" customHeight="1">
      <c r="A14" s="241" t="s">
        <v>10</v>
      </c>
      <c r="B14" s="241"/>
      <c r="C14" s="241"/>
      <c r="D14" s="241"/>
      <c r="E14" s="43"/>
      <c r="F14" s="43"/>
      <c r="G14" s="43"/>
      <c r="H14" s="43"/>
    </row>
    <row r="15" spans="1:8" ht="15">
      <c r="A15" s="7" t="s">
        <v>75</v>
      </c>
      <c r="B15" s="10" t="s">
        <v>11</v>
      </c>
      <c r="C15" s="167">
        <v>6559.47</v>
      </c>
      <c r="D15" s="168"/>
      <c r="E15" s="43"/>
      <c r="F15" s="43"/>
      <c r="G15" s="43"/>
      <c r="H15" s="43"/>
    </row>
    <row r="16" spans="1:8" ht="15">
      <c r="A16" s="7" t="s">
        <v>12</v>
      </c>
      <c r="B16" s="10" t="s">
        <v>11</v>
      </c>
      <c r="C16" s="169">
        <v>0</v>
      </c>
      <c r="D16" s="168"/>
      <c r="E16" s="43"/>
      <c r="F16" s="43"/>
      <c r="G16" s="43"/>
      <c r="H16" s="43"/>
    </row>
    <row r="17" spans="1:8" ht="15">
      <c r="A17" s="7" t="s">
        <v>13</v>
      </c>
      <c r="B17" s="10" t="s">
        <v>11</v>
      </c>
      <c r="C17" s="167">
        <v>372139.29</v>
      </c>
      <c r="D17" s="170"/>
      <c r="E17" s="58"/>
      <c r="F17" s="58"/>
      <c r="G17" s="58"/>
      <c r="H17" s="58"/>
    </row>
    <row r="18" spans="1:8" ht="31.5" customHeight="1">
      <c r="A18" s="62" t="s">
        <v>102</v>
      </c>
      <c r="B18" s="10" t="s">
        <v>11</v>
      </c>
      <c r="C18" s="167">
        <v>549100.08</v>
      </c>
      <c r="D18" s="170"/>
      <c r="E18" s="69"/>
      <c r="F18" s="58"/>
      <c r="G18" s="58"/>
      <c r="H18" s="58"/>
    </row>
    <row r="19" spans="1:8" ht="15">
      <c r="A19" s="7" t="s">
        <v>14</v>
      </c>
      <c r="B19" s="10" t="s">
        <v>11</v>
      </c>
      <c r="C19" s="167">
        <f>C20+C23+C24</f>
        <v>604276.1113839999</v>
      </c>
      <c r="D19" s="170" t="s">
        <v>15</v>
      </c>
      <c r="E19" s="69"/>
      <c r="F19" s="43"/>
      <c r="G19" s="43"/>
      <c r="H19" s="43"/>
    </row>
    <row r="20" spans="1:8" ht="15">
      <c r="A20" s="7" t="s">
        <v>16</v>
      </c>
      <c r="B20" s="10" t="s">
        <v>11</v>
      </c>
      <c r="C20" s="171">
        <f>C18*1.0173</f>
        <v>558599.511384</v>
      </c>
      <c r="D20" s="170"/>
      <c r="E20" s="58"/>
      <c r="F20" s="43"/>
      <c r="G20" s="43"/>
      <c r="H20" s="43"/>
    </row>
    <row r="21" spans="1:8" ht="15">
      <c r="A21" s="7" t="s">
        <v>17</v>
      </c>
      <c r="B21" s="10" t="s">
        <v>11</v>
      </c>
      <c r="C21" s="171">
        <v>0</v>
      </c>
      <c r="D21" s="170"/>
      <c r="E21" s="221"/>
      <c r="F21" s="43"/>
      <c r="G21" s="43"/>
      <c r="H21" s="43"/>
    </row>
    <row r="22" spans="1:8" ht="15">
      <c r="A22" s="7" t="s">
        <v>18</v>
      </c>
      <c r="B22" s="10" t="s">
        <v>11</v>
      </c>
      <c r="C22" s="167">
        <v>0</v>
      </c>
      <c r="D22" s="170"/>
      <c r="E22" s="221"/>
      <c r="F22" s="43"/>
      <c r="G22" s="43"/>
      <c r="H22" s="43"/>
    </row>
    <row r="23" spans="1:8" ht="15">
      <c r="A23" s="8" t="s">
        <v>19</v>
      </c>
      <c r="B23" s="10" t="s">
        <v>11</v>
      </c>
      <c r="C23" s="167">
        <v>7562.59</v>
      </c>
      <c r="D23" s="170"/>
      <c r="E23" s="50"/>
      <c r="F23" s="43"/>
      <c r="G23" s="43"/>
      <c r="H23" s="43"/>
    </row>
    <row r="24" spans="1:8" ht="25.5">
      <c r="A24" s="172" t="s">
        <v>92</v>
      </c>
      <c r="B24" s="10" t="s">
        <v>11</v>
      </c>
      <c r="C24" s="167">
        <v>38114.01</v>
      </c>
      <c r="D24" s="170"/>
      <c r="E24" s="50"/>
      <c r="F24" s="43"/>
      <c r="G24" s="43"/>
      <c r="H24" s="43"/>
    </row>
    <row r="25" spans="1:8" ht="15">
      <c r="A25" s="7" t="s">
        <v>20</v>
      </c>
      <c r="B25" s="10" t="s">
        <v>11</v>
      </c>
      <c r="C25" s="167">
        <f>C15+C19</f>
        <v>610835.5813839999</v>
      </c>
      <c r="D25" s="170" t="s">
        <v>21</v>
      </c>
      <c r="E25" s="50"/>
      <c r="F25" s="43"/>
      <c r="G25" s="43"/>
      <c r="H25" s="43"/>
    </row>
    <row r="26" spans="1:8" ht="35.25" customHeight="1">
      <c r="A26" s="242" t="s">
        <v>22</v>
      </c>
      <c r="B26" s="242"/>
      <c r="C26" s="242"/>
      <c r="D26" s="242"/>
      <c r="E26" s="43"/>
      <c r="F26" s="43"/>
      <c r="G26" s="43"/>
      <c r="H26" s="43"/>
    </row>
    <row r="27" spans="1:8" ht="60">
      <c r="A27" s="11" t="s">
        <v>23</v>
      </c>
      <c r="B27" s="173" t="s">
        <v>24</v>
      </c>
      <c r="C27" s="174" t="s">
        <v>25</v>
      </c>
      <c r="D27" s="175" t="s">
        <v>26</v>
      </c>
      <c r="E27" s="43"/>
      <c r="F27" s="43"/>
      <c r="G27" s="43"/>
      <c r="H27" s="43"/>
    </row>
    <row r="28" spans="1:8" ht="45">
      <c r="A28" s="176" t="s">
        <v>27</v>
      </c>
      <c r="B28" s="177" t="s">
        <v>28</v>
      </c>
      <c r="C28" s="178" t="s">
        <v>29</v>
      </c>
      <c r="D28" s="179">
        <f>7517.8*0.33*4</f>
        <v>9923.496000000001</v>
      </c>
      <c r="E28" s="44"/>
      <c r="F28" s="43"/>
      <c r="G28" s="43"/>
      <c r="H28" s="43"/>
    </row>
    <row r="29" spans="1:8" ht="30">
      <c r="A29" s="12" t="s">
        <v>76</v>
      </c>
      <c r="B29" s="180" t="s">
        <v>30</v>
      </c>
      <c r="C29" s="227" t="s">
        <v>37</v>
      </c>
      <c r="D29" s="182">
        <f>7517.8*4*2.4</f>
        <v>72170.88</v>
      </c>
      <c r="E29" s="44"/>
      <c r="F29" s="43"/>
      <c r="G29" s="43"/>
      <c r="H29" s="43"/>
    </row>
    <row r="30" spans="1:14" s="1" customFormat="1" ht="15">
      <c r="A30" s="12" t="s">
        <v>77</v>
      </c>
      <c r="B30" s="180" t="s">
        <v>32</v>
      </c>
      <c r="C30" s="181" t="s">
        <v>33</v>
      </c>
      <c r="D30" s="182">
        <f>7517.8*4*3.4</f>
        <v>102242.08</v>
      </c>
      <c r="E30" s="43"/>
      <c r="F30" s="43"/>
      <c r="G30" s="43"/>
      <c r="H30" s="43"/>
      <c r="K30"/>
      <c r="L30"/>
      <c r="M30"/>
      <c r="N30"/>
    </row>
    <row r="31" spans="1:14" s="1" customFormat="1" ht="15">
      <c r="A31" s="12" t="s">
        <v>34</v>
      </c>
      <c r="B31" s="180" t="s">
        <v>28</v>
      </c>
      <c r="C31" s="181" t="s">
        <v>35</v>
      </c>
      <c r="D31" s="182">
        <f>7517.8*4*0.24</f>
        <v>7217.088</v>
      </c>
      <c r="E31" s="43"/>
      <c r="F31" s="43"/>
      <c r="G31" s="43"/>
      <c r="H31" s="43"/>
      <c r="K31"/>
      <c r="L31"/>
      <c r="M31"/>
      <c r="N31"/>
    </row>
    <row r="32" spans="1:14" s="1" customFormat="1" ht="15">
      <c r="A32" s="12" t="s">
        <v>36</v>
      </c>
      <c r="B32" s="226" t="s">
        <v>28</v>
      </c>
      <c r="C32" s="181" t="s">
        <v>37</v>
      </c>
      <c r="D32" s="182">
        <f>7517.8*1.2*4</f>
        <v>36085.44</v>
      </c>
      <c r="E32" s="43"/>
      <c r="F32" s="43"/>
      <c r="G32" s="43"/>
      <c r="H32" s="43"/>
      <c r="K32"/>
      <c r="L32"/>
      <c r="M32"/>
      <c r="N32"/>
    </row>
    <row r="33" spans="1:14" s="1" customFormat="1" ht="15">
      <c r="A33" s="63" t="s">
        <v>78</v>
      </c>
      <c r="B33" s="180" t="s">
        <v>28</v>
      </c>
      <c r="C33" s="181" t="s">
        <v>37</v>
      </c>
      <c r="D33" s="182">
        <f>7517.8*1.22*4</f>
        <v>36686.864</v>
      </c>
      <c r="E33" s="43"/>
      <c r="F33" s="43"/>
      <c r="G33" s="43"/>
      <c r="H33" s="43"/>
      <c r="K33"/>
      <c r="L33"/>
      <c r="M33"/>
      <c r="N33"/>
    </row>
    <row r="34" spans="1:14" s="1" customFormat="1" ht="15">
      <c r="A34" s="12" t="s">
        <v>38</v>
      </c>
      <c r="B34" s="180" t="s">
        <v>39</v>
      </c>
      <c r="C34" s="181" t="s">
        <v>37</v>
      </c>
      <c r="D34" s="182">
        <f>7517.8*4*1</f>
        <v>30071.2</v>
      </c>
      <c r="E34" s="43"/>
      <c r="F34" s="43"/>
      <c r="G34" s="43"/>
      <c r="H34" s="43"/>
      <c r="K34"/>
      <c r="L34"/>
      <c r="M34"/>
      <c r="N34"/>
    </row>
    <row r="35" spans="1:14" s="1" customFormat="1" ht="15">
      <c r="A35" s="12" t="s">
        <v>40</v>
      </c>
      <c r="B35" s="180" t="s">
        <v>32</v>
      </c>
      <c r="C35" s="183" t="s">
        <v>41</v>
      </c>
      <c r="D35" s="182">
        <f>7517.8*4*3.5</f>
        <v>105249.2</v>
      </c>
      <c r="E35" s="43"/>
      <c r="F35" s="43"/>
      <c r="G35" s="43"/>
      <c r="H35" s="43"/>
      <c r="K35"/>
      <c r="L35"/>
      <c r="M35"/>
      <c r="N35"/>
    </row>
    <row r="36" spans="1:14" s="1" customFormat="1" ht="15">
      <c r="A36" s="12" t="s">
        <v>80</v>
      </c>
      <c r="B36" s="180" t="s">
        <v>32</v>
      </c>
      <c r="C36" s="181" t="s">
        <v>43</v>
      </c>
      <c r="D36" s="182">
        <v>134084.61</v>
      </c>
      <c r="E36" s="43"/>
      <c r="F36" s="43"/>
      <c r="G36" s="43"/>
      <c r="H36" s="43"/>
      <c r="K36"/>
      <c r="L36"/>
      <c r="M36"/>
      <c r="N36"/>
    </row>
    <row r="37" spans="1:14" s="1" customFormat="1" ht="30" customHeight="1">
      <c r="A37" s="186" t="s">
        <v>98</v>
      </c>
      <c r="B37" s="184" t="s">
        <v>32</v>
      </c>
      <c r="C37" s="185" t="s">
        <v>96</v>
      </c>
      <c r="D37" s="219">
        <v>9950.2</v>
      </c>
      <c r="E37" s="43"/>
      <c r="F37" s="43"/>
      <c r="G37" s="43"/>
      <c r="H37" s="43"/>
      <c r="K37"/>
      <c r="L37"/>
      <c r="M37"/>
      <c r="N37"/>
    </row>
    <row r="38" spans="1:14" s="1" customFormat="1" ht="32.25" customHeight="1">
      <c r="A38" s="186" t="s">
        <v>100</v>
      </c>
      <c r="B38" s="184" t="s">
        <v>32</v>
      </c>
      <c r="C38" s="185" t="s">
        <v>97</v>
      </c>
      <c r="D38" s="220">
        <v>31480.54</v>
      </c>
      <c r="E38" s="43"/>
      <c r="F38" s="43"/>
      <c r="G38" s="43"/>
      <c r="H38" s="43"/>
      <c r="K38"/>
      <c r="L38"/>
      <c r="M38"/>
      <c r="N38"/>
    </row>
    <row r="39" spans="1:14" s="1" customFormat="1" ht="54" customHeight="1">
      <c r="A39" s="186" t="s">
        <v>90</v>
      </c>
      <c r="B39" s="184" t="s">
        <v>44</v>
      </c>
      <c r="C39" s="185"/>
      <c r="D39" s="187">
        <f>D40+D41+D42</f>
        <v>20155</v>
      </c>
      <c r="E39" s="59"/>
      <c r="F39" s="43"/>
      <c r="G39" s="43"/>
      <c r="H39" s="43"/>
      <c r="K39"/>
      <c r="L39"/>
      <c r="M39"/>
      <c r="N39"/>
    </row>
    <row r="40" spans="1:14" s="1" customFormat="1" ht="24.75" customHeight="1">
      <c r="A40" s="186" t="s">
        <v>108</v>
      </c>
      <c r="B40" s="184" t="s">
        <v>85</v>
      </c>
      <c r="C40" s="181" t="s">
        <v>37</v>
      </c>
      <c r="D40" s="187">
        <v>4428</v>
      </c>
      <c r="E40" s="59"/>
      <c r="F40" s="43"/>
      <c r="G40" s="43"/>
      <c r="H40" s="43"/>
      <c r="K40"/>
      <c r="L40"/>
      <c r="M40"/>
      <c r="N40"/>
    </row>
    <row r="41" spans="1:14" s="1" customFormat="1" ht="23.25" customHeight="1">
      <c r="A41" s="186" t="s">
        <v>109</v>
      </c>
      <c r="B41" s="184" t="s">
        <v>85</v>
      </c>
      <c r="C41" s="181" t="s">
        <v>37</v>
      </c>
      <c r="D41" s="187">
        <v>12397</v>
      </c>
      <c r="E41" s="59"/>
      <c r="F41" s="43"/>
      <c r="G41" s="43"/>
      <c r="H41" s="43"/>
      <c r="K41"/>
      <c r="L41"/>
      <c r="M41"/>
      <c r="N41"/>
    </row>
    <row r="42" spans="1:14" s="1" customFormat="1" ht="21" customHeight="1">
      <c r="A42" s="186" t="s">
        <v>110</v>
      </c>
      <c r="B42" s="184" t="s">
        <v>86</v>
      </c>
      <c r="C42" s="181" t="s">
        <v>37</v>
      </c>
      <c r="D42" s="187">
        <v>3330</v>
      </c>
      <c r="E42" s="59"/>
      <c r="F42" s="43"/>
      <c r="G42" s="43"/>
      <c r="H42" s="43"/>
      <c r="K42"/>
      <c r="L42"/>
      <c r="M42"/>
      <c r="N42"/>
    </row>
    <row r="43" spans="1:14" s="1" customFormat="1" ht="15.75">
      <c r="A43" s="36" t="s">
        <v>81</v>
      </c>
      <c r="B43" s="188"/>
      <c r="C43" s="189"/>
      <c r="D43" s="190">
        <f>D28+D29+D30+D31+D32+D33+D34+D35+D36+D37+D38+D39</f>
        <v>595316.598</v>
      </c>
      <c r="E43" s="59"/>
      <c r="F43" s="43"/>
      <c r="G43" s="43"/>
      <c r="H43" s="43"/>
      <c r="K43"/>
      <c r="L43"/>
      <c r="M43"/>
      <c r="N43"/>
    </row>
    <row r="44" spans="1:14" s="1" customFormat="1" ht="15">
      <c r="A44" s="191" t="s">
        <v>45</v>
      </c>
      <c r="B44" s="13" t="s">
        <v>11</v>
      </c>
      <c r="C44" s="192"/>
      <c r="D44" s="193">
        <f>C25-D43</f>
        <v>15518.983383999905</v>
      </c>
      <c r="E44" s="58"/>
      <c r="F44" s="43"/>
      <c r="G44" s="43"/>
      <c r="H44" s="43"/>
      <c r="K44"/>
      <c r="L44"/>
      <c r="M44"/>
      <c r="N44"/>
    </row>
    <row r="45" spans="1:8" ht="15">
      <c r="A45" s="14" t="s">
        <v>12</v>
      </c>
      <c r="B45" s="15" t="s">
        <v>11</v>
      </c>
      <c r="C45" s="181"/>
      <c r="D45" s="168">
        <v>0</v>
      </c>
      <c r="E45" s="58"/>
      <c r="F45" s="43"/>
      <c r="G45" s="43"/>
      <c r="H45" s="43"/>
    </row>
    <row r="46" spans="1:8" ht="15">
      <c r="A46" s="14" t="s">
        <v>13</v>
      </c>
      <c r="B46" s="15" t="s">
        <v>11</v>
      </c>
      <c r="C46" s="181"/>
      <c r="D46" s="170">
        <f>C17+C18-C19</f>
        <v>316963.25861599995</v>
      </c>
      <c r="E46" s="58"/>
      <c r="F46" s="43"/>
      <c r="G46" s="43"/>
      <c r="H46" s="43"/>
    </row>
    <row r="47" spans="1:8" ht="24" customHeight="1">
      <c r="A47" s="243" t="s">
        <v>46</v>
      </c>
      <c r="B47" s="243"/>
      <c r="C47" s="243"/>
      <c r="D47" s="243"/>
      <c r="E47" s="43"/>
      <c r="F47" s="43"/>
      <c r="G47" s="43"/>
      <c r="H47" s="43"/>
    </row>
    <row r="48" spans="1:8" ht="15">
      <c r="A48" s="14" t="s">
        <v>47</v>
      </c>
      <c r="B48" s="180" t="s">
        <v>48</v>
      </c>
      <c r="C48" s="181">
        <v>0</v>
      </c>
      <c r="D48" s="168"/>
      <c r="E48" s="43"/>
      <c r="F48" s="43"/>
      <c r="G48" s="43"/>
      <c r="H48" s="43"/>
    </row>
    <row r="49" spans="1:8" ht="15">
      <c r="A49" s="14" t="s">
        <v>49</v>
      </c>
      <c r="B49" s="180" t="s">
        <v>48</v>
      </c>
      <c r="C49" s="181">
        <v>0</v>
      </c>
      <c r="D49" s="168"/>
      <c r="E49" s="43"/>
      <c r="F49" s="43"/>
      <c r="G49" s="43"/>
      <c r="H49" s="43"/>
    </row>
    <row r="50" spans="1:8" ht="15">
      <c r="A50" s="16" t="s">
        <v>50</v>
      </c>
      <c r="B50" s="180" t="s">
        <v>48</v>
      </c>
      <c r="C50" s="181">
        <v>0</v>
      </c>
      <c r="D50" s="168"/>
      <c r="E50" s="43"/>
      <c r="F50" s="43"/>
      <c r="G50" s="43"/>
      <c r="H50" s="43"/>
    </row>
    <row r="51" spans="1:8" ht="15">
      <c r="A51" s="14" t="s">
        <v>51</v>
      </c>
      <c r="B51" s="180" t="s">
        <v>11</v>
      </c>
      <c r="C51" s="181">
        <v>0</v>
      </c>
      <c r="D51" s="168"/>
      <c r="E51" s="43"/>
      <c r="F51" s="43"/>
      <c r="G51" s="43"/>
      <c r="H51" s="43"/>
    </row>
    <row r="52" spans="1:8" ht="20.25" customHeight="1">
      <c r="A52" s="244" t="s">
        <v>52</v>
      </c>
      <c r="B52" s="244"/>
      <c r="C52" s="244"/>
      <c r="D52" s="244"/>
      <c r="E52" s="43"/>
      <c r="F52" s="43"/>
      <c r="G52" s="43"/>
      <c r="H52" s="43"/>
    </row>
    <row r="53" spans="1:8" ht="25.5">
      <c r="A53" s="16" t="s">
        <v>53</v>
      </c>
      <c r="B53" s="180" t="s">
        <v>11</v>
      </c>
      <c r="C53" s="181"/>
      <c r="D53" s="168">
        <v>0</v>
      </c>
      <c r="E53" s="43"/>
      <c r="F53" s="43"/>
      <c r="G53" s="43"/>
      <c r="H53" s="43"/>
    </row>
    <row r="54" spans="1:8" ht="15">
      <c r="A54" s="14" t="s">
        <v>12</v>
      </c>
      <c r="B54" s="180" t="s">
        <v>11</v>
      </c>
      <c r="C54" s="181"/>
      <c r="D54" s="168">
        <v>0</v>
      </c>
      <c r="E54" s="43"/>
      <c r="F54" s="43"/>
      <c r="G54" s="43"/>
      <c r="H54" s="43"/>
    </row>
    <row r="55" spans="1:8" ht="15">
      <c r="A55" s="14" t="s">
        <v>13</v>
      </c>
      <c r="B55" s="180" t="s">
        <v>11</v>
      </c>
      <c r="C55" s="181"/>
      <c r="D55" s="194">
        <v>768137.6</v>
      </c>
      <c r="E55" s="43"/>
      <c r="F55" s="43"/>
      <c r="G55" s="43"/>
      <c r="H55" s="45"/>
    </row>
    <row r="56" spans="1:8" ht="25.5">
      <c r="A56" s="18" t="s">
        <v>83</v>
      </c>
      <c r="B56" s="180" t="s">
        <v>11</v>
      </c>
      <c r="C56" s="195"/>
      <c r="D56" s="196">
        <v>0</v>
      </c>
      <c r="E56" s="43"/>
      <c r="F56" s="43"/>
      <c r="G56" s="43"/>
      <c r="H56" s="43"/>
    </row>
    <row r="57" spans="1:10" ht="17.25" customHeight="1">
      <c r="A57" s="19" t="s">
        <v>12</v>
      </c>
      <c r="B57" s="180" t="s">
        <v>11</v>
      </c>
      <c r="C57" s="181"/>
      <c r="D57" s="168">
        <v>0</v>
      </c>
      <c r="E57" s="43"/>
      <c r="F57" s="43"/>
      <c r="G57" s="43"/>
      <c r="H57" s="43"/>
      <c r="I57" s="17"/>
      <c r="J57" s="17"/>
    </row>
    <row r="58" spans="1:14" ht="15">
      <c r="A58" s="20" t="s">
        <v>13</v>
      </c>
      <c r="B58" s="180" t="s">
        <v>11</v>
      </c>
      <c r="C58" s="197"/>
      <c r="D58" s="197">
        <f>D55+D61+D62+D63+D64+D65</f>
        <v>728972.0523229998</v>
      </c>
      <c r="E58" s="43"/>
      <c r="F58" s="43"/>
      <c r="G58" s="43"/>
      <c r="H58" s="43" t="s">
        <v>21</v>
      </c>
      <c r="I58" s="21"/>
      <c r="J58" s="21"/>
      <c r="K58" s="22"/>
      <c r="L58" s="22"/>
      <c r="M58" s="22"/>
      <c r="N58" s="22"/>
    </row>
    <row r="59" spans="1:14" ht="18" customHeight="1">
      <c r="A59" s="245" t="s">
        <v>54</v>
      </c>
      <c r="B59" s="245"/>
      <c r="C59" s="245"/>
      <c r="D59" s="245"/>
      <c r="E59" s="47"/>
      <c r="F59" s="51"/>
      <c r="G59" s="52"/>
      <c r="H59" s="43"/>
      <c r="I59" s="24"/>
      <c r="J59" s="24"/>
      <c r="K59" s="25"/>
      <c r="L59" s="25"/>
      <c r="M59" s="25"/>
      <c r="N59" s="25"/>
    </row>
    <row r="60" spans="1:14" ht="38.25">
      <c r="A60" s="26" t="s">
        <v>55</v>
      </c>
      <c r="B60" s="27" t="s">
        <v>56</v>
      </c>
      <c r="C60" s="64" t="s">
        <v>57</v>
      </c>
      <c r="D60" s="65" t="s">
        <v>58</v>
      </c>
      <c r="E60" s="47"/>
      <c r="F60" s="51"/>
      <c r="G60" s="52"/>
      <c r="H60" s="43"/>
      <c r="I60" s="24"/>
      <c r="J60" s="24"/>
      <c r="K60" s="25"/>
      <c r="L60" s="25"/>
      <c r="M60" s="25"/>
      <c r="N60" s="25"/>
    </row>
    <row r="61" spans="1:14" ht="15">
      <c r="A61" s="28" t="s">
        <v>59</v>
      </c>
      <c r="B61" s="169">
        <v>89109.13</v>
      </c>
      <c r="C61" s="198">
        <f>B61*1.0173</f>
        <v>90650.71794900001</v>
      </c>
      <c r="D61" s="199">
        <f>B61-C61</f>
        <v>-1541.587949000008</v>
      </c>
      <c r="E61" s="47"/>
      <c r="F61" s="51"/>
      <c r="G61" s="52"/>
      <c r="H61" s="43"/>
      <c r="I61" s="24"/>
      <c r="J61" s="24"/>
      <c r="K61" s="25"/>
      <c r="L61" s="25"/>
      <c r="M61" s="25"/>
      <c r="N61" s="25"/>
    </row>
    <row r="62" spans="1:14" ht="15">
      <c r="A62" s="28" t="s">
        <v>60</v>
      </c>
      <c r="B62" s="169">
        <v>159685.73</v>
      </c>
      <c r="C62" s="198">
        <f>B62*1.0173</f>
        <v>162448.29312900003</v>
      </c>
      <c r="D62" s="199">
        <f>B62-C62</f>
        <v>-2762.5631290000165</v>
      </c>
      <c r="E62" s="47"/>
      <c r="F62" s="51"/>
      <c r="G62" s="52"/>
      <c r="H62" s="43"/>
      <c r="I62" s="24"/>
      <c r="J62" s="24"/>
      <c r="K62" s="25"/>
      <c r="L62" s="25"/>
      <c r="M62" s="25"/>
      <c r="N62" s="25"/>
    </row>
    <row r="63" spans="1:14" ht="15">
      <c r="A63" s="28" t="s">
        <v>61</v>
      </c>
      <c r="B63" s="200">
        <v>1565217.98</v>
      </c>
      <c r="C63" s="198">
        <f>B63*1.0173</f>
        <v>1592296.251054</v>
      </c>
      <c r="D63" s="199">
        <f>B63-C63</f>
        <v>-27078.271054000128</v>
      </c>
      <c r="E63" s="47">
        <f>(2.07+1.8)*6*2301.2-0.37*2301.2*6</f>
        <v>48325.2</v>
      </c>
      <c r="F63" s="53"/>
      <c r="G63" s="54"/>
      <c r="H63" s="47"/>
      <c r="I63" s="24"/>
      <c r="J63" s="24"/>
      <c r="K63" s="25"/>
      <c r="L63" s="25"/>
      <c r="M63" s="25"/>
      <c r="N63" s="25"/>
    </row>
    <row r="64" spans="1:14" ht="15">
      <c r="A64" s="28" t="s">
        <v>62</v>
      </c>
      <c r="B64" s="200">
        <v>231092.56</v>
      </c>
      <c r="C64" s="198">
        <f>B64*1.0173</f>
        <v>235090.46128800002</v>
      </c>
      <c r="D64" s="199">
        <f>B64-C64</f>
        <v>-3997.9012880000228</v>
      </c>
      <c r="E64" s="47"/>
      <c r="F64" s="53"/>
      <c r="G64" s="54"/>
      <c r="H64" s="43"/>
      <c r="I64" s="24"/>
      <c r="J64" s="24"/>
      <c r="K64" s="25"/>
      <c r="L64" s="25"/>
      <c r="M64" s="25"/>
      <c r="N64" s="25"/>
    </row>
    <row r="65" spans="1:14" ht="15.75" thickBot="1">
      <c r="A65" s="38" t="s">
        <v>63</v>
      </c>
      <c r="B65" s="201">
        <v>218799.09</v>
      </c>
      <c r="C65" s="198">
        <f>B65*1.0173</f>
        <v>222584.31425700002</v>
      </c>
      <c r="D65" s="202">
        <f>B65-C65</f>
        <v>-3785.2242570000235</v>
      </c>
      <c r="E65" s="47"/>
      <c r="F65" s="53"/>
      <c r="G65" s="54"/>
      <c r="H65" s="43"/>
      <c r="I65" s="24"/>
      <c r="J65" s="24"/>
      <c r="K65" s="25"/>
      <c r="L65" s="25"/>
      <c r="M65" s="25"/>
      <c r="N65" s="25"/>
    </row>
    <row r="66" spans="1:14" ht="63.75">
      <c r="A66" s="39" t="s">
        <v>64</v>
      </c>
      <c r="B66" s="40" t="s">
        <v>65</v>
      </c>
      <c r="C66" s="66" t="s">
        <v>66</v>
      </c>
      <c r="D66" s="67" t="s">
        <v>67</v>
      </c>
      <c r="E66" s="47"/>
      <c r="F66" s="53"/>
      <c r="G66" s="43"/>
      <c r="H66" s="46"/>
      <c r="I66" s="24"/>
      <c r="J66" s="24"/>
      <c r="K66" s="25"/>
      <c r="L66" s="25"/>
      <c r="M66" s="25"/>
      <c r="N66" s="25"/>
    </row>
    <row r="67" spans="1:14" ht="15">
      <c r="A67" s="41" t="s">
        <v>59</v>
      </c>
      <c r="B67" s="203">
        <f>B61</f>
        <v>89109.13</v>
      </c>
      <c r="C67" s="204">
        <f>C61</f>
        <v>90650.71794900001</v>
      </c>
      <c r="D67" s="205">
        <f>B67-C67</f>
        <v>-1541.587949000008</v>
      </c>
      <c r="E67" s="47"/>
      <c r="F67" s="53"/>
      <c r="G67" s="43"/>
      <c r="H67" s="46"/>
      <c r="I67" s="24"/>
      <c r="J67" s="24" t="s">
        <v>21</v>
      </c>
      <c r="K67" s="25"/>
      <c r="L67" s="25"/>
      <c r="M67" s="25"/>
      <c r="N67" s="25"/>
    </row>
    <row r="68" spans="1:14" ht="15">
      <c r="A68" s="41" t="s">
        <v>60</v>
      </c>
      <c r="B68" s="203">
        <f>B62</f>
        <v>159685.73</v>
      </c>
      <c r="C68" s="204">
        <f>C62</f>
        <v>162448.29312900003</v>
      </c>
      <c r="D68" s="205">
        <f>B68-C68</f>
        <v>-2762.5631290000165</v>
      </c>
      <c r="E68" s="47"/>
      <c r="F68" s="53"/>
      <c r="G68" s="43"/>
      <c r="H68" s="46"/>
      <c r="I68" s="24"/>
      <c r="J68" s="24"/>
      <c r="K68" s="25"/>
      <c r="L68" s="25"/>
      <c r="M68" s="25"/>
      <c r="N68" s="25"/>
    </row>
    <row r="69" spans="1:14" ht="15">
      <c r="A69" s="41" t="s">
        <v>61</v>
      </c>
      <c r="B69" s="203">
        <v>1651541.48</v>
      </c>
      <c r="C69" s="204">
        <f>C63</f>
        <v>1592296.251054</v>
      </c>
      <c r="D69" s="205">
        <f>B69-C69</f>
        <v>59245.22894599987</v>
      </c>
      <c r="E69" s="47"/>
      <c r="F69" s="53"/>
      <c r="G69" s="43"/>
      <c r="H69" s="46"/>
      <c r="I69" s="24"/>
      <c r="J69" s="24"/>
      <c r="K69" s="25"/>
      <c r="L69" s="25"/>
      <c r="M69" s="25"/>
      <c r="N69" s="25"/>
    </row>
    <row r="70" spans="1:14" ht="15">
      <c r="A70" s="41" t="s">
        <v>62</v>
      </c>
      <c r="B70" s="203">
        <f>B64</f>
        <v>231092.56</v>
      </c>
      <c r="C70" s="204">
        <f>C64</f>
        <v>235090.46128800002</v>
      </c>
      <c r="D70" s="205">
        <f>B70-C70</f>
        <v>-3997.9012880000228</v>
      </c>
      <c r="E70" s="47"/>
      <c r="F70" s="53"/>
      <c r="G70" s="43"/>
      <c r="H70" s="46"/>
      <c r="I70" s="24"/>
      <c r="J70" s="24"/>
      <c r="K70" s="25"/>
      <c r="L70" s="25"/>
      <c r="M70" s="25"/>
      <c r="N70" s="25"/>
    </row>
    <row r="71" spans="1:14" ht="15.75" thickBot="1">
      <c r="A71" s="42" t="s">
        <v>63</v>
      </c>
      <c r="B71" s="206">
        <v>222584.31</v>
      </c>
      <c r="C71" s="207">
        <v>222584.31</v>
      </c>
      <c r="D71" s="208">
        <f>B71-C71</f>
        <v>0</v>
      </c>
      <c r="E71" s="47"/>
      <c r="F71" s="53"/>
      <c r="G71" s="43"/>
      <c r="H71" s="46" t="s">
        <v>21</v>
      </c>
      <c r="I71" s="24"/>
      <c r="J71" s="24"/>
      <c r="K71" s="25"/>
      <c r="L71" s="25"/>
      <c r="M71" s="25"/>
      <c r="N71" s="25"/>
    </row>
    <row r="72" spans="1:14" ht="15">
      <c r="A72" s="209"/>
      <c r="B72" s="30"/>
      <c r="C72" s="210"/>
      <c r="D72" s="211"/>
      <c r="E72" s="47"/>
      <c r="F72" s="53"/>
      <c r="G72" s="43"/>
      <c r="H72" s="46"/>
      <c r="I72" s="24"/>
      <c r="J72" s="24"/>
      <c r="K72" s="25"/>
      <c r="L72" s="25"/>
      <c r="M72" s="25"/>
      <c r="N72" s="25"/>
    </row>
    <row r="73" spans="1:14" ht="25.5">
      <c r="A73" s="212" t="s">
        <v>68</v>
      </c>
      <c r="B73" s="30" t="s">
        <v>11</v>
      </c>
      <c r="C73" s="213">
        <v>0</v>
      </c>
      <c r="D73" s="214">
        <v>0</v>
      </c>
      <c r="E73" s="47"/>
      <c r="F73" s="53"/>
      <c r="G73" s="43"/>
      <c r="H73" s="46"/>
      <c r="I73" s="24"/>
      <c r="J73" s="24" t="s">
        <v>21</v>
      </c>
      <c r="K73" s="25"/>
      <c r="L73" s="25"/>
      <c r="M73" s="25"/>
      <c r="N73" s="25"/>
    </row>
    <row r="74" spans="1:14" ht="17.25" customHeight="1">
      <c r="A74" s="246" t="s">
        <v>69</v>
      </c>
      <c r="B74" s="246"/>
      <c r="C74" s="246"/>
      <c r="D74" s="246"/>
      <c r="E74" s="55" t="e">
        <f>D74+#REF!</f>
        <v>#REF!</v>
      </c>
      <c r="F74" s="46"/>
      <c r="G74" s="43"/>
      <c r="H74" s="48" t="e">
        <f>E74-B18</f>
        <v>#REF!</v>
      </c>
      <c r="I74" s="24"/>
      <c r="J74" s="24"/>
      <c r="K74" s="25"/>
      <c r="L74" s="25"/>
      <c r="M74" s="25"/>
      <c r="N74" s="25"/>
    </row>
    <row r="75" spans="1:8" ht="21" customHeight="1">
      <c r="A75" s="33" t="s">
        <v>47</v>
      </c>
      <c r="B75" s="33" t="s">
        <v>48</v>
      </c>
      <c r="C75" s="37"/>
      <c r="D75" s="70">
        <v>0</v>
      </c>
      <c r="E75" s="56"/>
      <c r="F75" s="43"/>
      <c r="G75" s="43"/>
      <c r="H75" s="43"/>
    </row>
    <row r="76" spans="1:8" ht="21" customHeight="1">
      <c r="A76" s="33" t="s">
        <v>49</v>
      </c>
      <c r="B76" s="33" t="s">
        <v>48</v>
      </c>
      <c r="C76" s="215"/>
      <c r="D76" s="70">
        <v>0</v>
      </c>
      <c r="E76" s="56"/>
      <c r="F76" s="43"/>
      <c r="G76" s="43"/>
      <c r="H76" s="43"/>
    </row>
    <row r="77" spans="1:14" s="1" customFormat="1" ht="18" customHeight="1">
      <c r="A77" s="33" t="s">
        <v>50</v>
      </c>
      <c r="B77" s="33" t="s">
        <v>48</v>
      </c>
      <c r="C77" s="215"/>
      <c r="D77" s="70">
        <v>0</v>
      </c>
      <c r="E77" s="56"/>
      <c r="F77" s="43"/>
      <c r="G77" s="43"/>
      <c r="H77" s="43"/>
      <c r="K77"/>
      <c r="L77"/>
      <c r="M77"/>
      <c r="N77"/>
    </row>
    <row r="78" spans="1:14" s="1" customFormat="1" ht="16.5" customHeight="1">
      <c r="A78" s="33" t="s">
        <v>51</v>
      </c>
      <c r="B78" s="33" t="s">
        <v>11</v>
      </c>
      <c r="C78" s="215"/>
      <c r="D78" s="70">
        <v>0</v>
      </c>
      <c r="E78" s="34"/>
      <c r="K78"/>
      <c r="L78"/>
      <c r="M78"/>
      <c r="N78"/>
    </row>
    <row r="79" spans="1:14" s="1" customFormat="1" ht="15.75" customHeight="1">
      <c r="A79" s="240" t="s">
        <v>70</v>
      </c>
      <c r="B79" s="240"/>
      <c r="C79" s="240"/>
      <c r="D79" s="240"/>
      <c r="E79" s="34"/>
      <c r="K79"/>
      <c r="L79"/>
      <c r="M79"/>
      <c r="N79"/>
    </row>
    <row r="80" spans="1:14" s="1" customFormat="1" ht="18.75" customHeight="1">
      <c r="A80" s="33" t="s">
        <v>71</v>
      </c>
      <c r="B80" s="33" t="s">
        <v>48</v>
      </c>
      <c r="C80" s="215"/>
      <c r="D80" s="216">
        <v>0</v>
      </c>
      <c r="E80" s="34"/>
      <c r="K80"/>
      <c r="L80"/>
      <c r="M80"/>
      <c r="N80"/>
    </row>
    <row r="81" spans="1:14" s="1" customFormat="1" ht="21.75" customHeight="1">
      <c r="A81" s="33" t="s">
        <v>72</v>
      </c>
      <c r="B81" s="19" t="s">
        <v>48</v>
      </c>
      <c r="C81" s="217"/>
      <c r="D81" s="216">
        <v>0</v>
      </c>
      <c r="E81" s="34"/>
      <c r="K81"/>
      <c r="L81"/>
      <c r="M81"/>
      <c r="N81"/>
    </row>
    <row r="82" spans="1:14" s="1" customFormat="1" ht="36" customHeight="1">
      <c r="A82" s="35" t="s">
        <v>73</v>
      </c>
      <c r="B82" s="33" t="s">
        <v>11</v>
      </c>
      <c r="C82" s="215"/>
      <c r="D82" s="216">
        <v>0</v>
      </c>
      <c r="E82" s="34"/>
      <c r="K82"/>
      <c r="L82"/>
      <c r="M82"/>
      <c r="N82"/>
    </row>
    <row r="83" spans="1:14" s="1" customFormat="1" ht="15">
      <c r="A83" s="25"/>
      <c r="B83" s="25"/>
      <c r="C83" s="25"/>
      <c r="D83" s="218"/>
      <c r="K83"/>
      <c r="L83"/>
      <c r="M83"/>
      <c r="N83"/>
    </row>
    <row r="84" spans="1:14" s="1" customFormat="1" ht="12.75">
      <c r="A84" s="58"/>
      <c r="B84" s="58"/>
      <c r="C84" s="58"/>
      <c r="D84" s="58"/>
      <c r="H84" s="1" t="s">
        <v>21</v>
      </c>
      <c r="K84"/>
      <c r="L84"/>
      <c r="M84"/>
      <c r="N84"/>
    </row>
    <row r="85" spans="1:14" s="1" customFormat="1" ht="12.75">
      <c r="A85" s="61" t="s">
        <v>99</v>
      </c>
      <c r="B85" s="58"/>
      <c r="C85" s="58"/>
      <c r="D85" s="58"/>
      <c r="K85"/>
      <c r="L85"/>
      <c r="M85"/>
      <c r="N85"/>
    </row>
    <row r="86" spans="1:14" s="1" customFormat="1" ht="12.75">
      <c r="A86" s="58"/>
      <c r="B86" s="58"/>
      <c r="C86" s="58"/>
      <c r="D86" s="58"/>
      <c r="H86" s="1" t="s">
        <v>21</v>
      </c>
      <c r="K86"/>
      <c r="L86"/>
      <c r="M86"/>
      <c r="N86"/>
    </row>
    <row r="87" spans="1:14" s="1" customFormat="1" ht="12.75">
      <c r="A87" s="58" t="s">
        <v>74</v>
      </c>
      <c r="B87" s="58"/>
      <c r="C87" s="58"/>
      <c r="D87" s="58"/>
      <c r="K87"/>
      <c r="L87"/>
      <c r="M87"/>
      <c r="N87"/>
    </row>
    <row r="88" spans="1:4" ht="12.75">
      <c r="A88" s="58"/>
      <c r="B88" s="58"/>
      <c r="C88" s="58"/>
      <c r="D88" s="58"/>
    </row>
    <row r="89" spans="1:4" ht="12.75">
      <c r="A89" s="58"/>
      <c r="B89" s="58"/>
      <c r="C89" s="58"/>
      <c r="D89" s="58"/>
    </row>
    <row r="90" spans="1:4" ht="12.75">
      <c r="A90" s="58"/>
      <c r="B90" s="58"/>
      <c r="C90" s="58"/>
      <c r="D90" s="58"/>
    </row>
    <row r="91" spans="1:14" s="1" customFormat="1" ht="12.75">
      <c r="A91"/>
      <c r="B91"/>
      <c r="C91"/>
      <c r="D91"/>
      <c r="E91" s="1" t="s">
        <v>21</v>
      </c>
      <c r="K91"/>
      <c r="L91"/>
      <c r="M91"/>
      <c r="N91"/>
    </row>
  </sheetData>
  <sheetProtection selectLockedCells="1" selectUnlockedCells="1"/>
  <mergeCells count="13">
    <mergeCell ref="A1:D1"/>
    <mergeCell ref="A2:D2"/>
    <mergeCell ref="A3:D3"/>
    <mergeCell ref="A4:D4"/>
    <mergeCell ref="A5:D5"/>
    <mergeCell ref="A7:D7"/>
    <mergeCell ref="A79:D79"/>
    <mergeCell ref="A14:D14"/>
    <mergeCell ref="A26:D26"/>
    <mergeCell ref="A47:D47"/>
    <mergeCell ref="A52:D52"/>
    <mergeCell ref="A59:D59"/>
    <mergeCell ref="A74:D74"/>
  </mergeCells>
  <printOptions/>
  <pageMargins left="0.5597222222222222" right="0.7875" top="0.34097222222222223" bottom="0.7875" header="0.5118055555555555" footer="0.5118055555555555"/>
  <pageSetup fitToHeight="2" fitToWidth="2" horizontalDpi="600" verticalDpi="600" orientation="portrait" paperSize="1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Сметчик</cp:lastModifiedBy>
  <cp:lastPrinted>2019-03-29T06:29:09Z</cp:lastPrinted>
  <dcterms:created xsi:type="dcterms:W3CDTF">2016-03-09T13:37:33Z</dcterms:created>
  <dcterms:modified xsi:type="dcterms:W3CDTF">2019-04-05T07:47:18Z</dcterms:modified>
  <cp:category/>
  <cp:version/>
  <cp:contentType/>
  <cp:contentStatus/>
</cp:coreProperties>
</file>