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8" activeTab="0"/>
  </bookViews>
  <sheets>
    <sheet name="Гидростроительная 18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<sst xmlns="http://schemas.openxmlformats.org/spreadsheetml/2006/main" count="149" uniqueCount="88">
  <si>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</si>
  <si>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</si>
  <si>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</si>
  <si>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Гидростроительная д.18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</si>
  <si>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</si>
  <si>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1335,3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374,7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</si>
  <si>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</si>
  <si>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</si>
  <si>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</si>
  <si>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</si>
  <si>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</si>
  <si>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</si>
  <si>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</si>
  <si>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</si>
  <si>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</si>
  <si>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</si>
  <si>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</si>
  <si>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жилья:    </t>
  </si>
  <si>
    <t>квартиры №№  21,24,27</t>
  </si>
  <si>
    <t>все другие квартиры</t>
  </si>
  <si>
    <t>в т.ч. текущий ремонт</t>
  </si>
  <si>
    <t xml:space="preserve">капитальный ремонт             </t>
  </si>
  <si>
    <t>найм</t>
  </si>
  <si>
    <t>антена</t>
  </si>
  <si>
    <t xml:space="preserve">коммунальные услуги - всего    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</si>
  <si>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</si>
  <si>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</si>
  <si>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</si>
  <si>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</si>
  <si>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</si>
  <si>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</si>
  <si>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содержание и ремонт жилья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</si>
  <si>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</si>
  <si>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</si>
  <si>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</si>
  <si>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</si>
  <si>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</si>
  <si>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</si>
  <si>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</si>
  <si>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</si>
  <si>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</si>
  <si>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</si>
  <si>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</si>
  <si>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</si>
  <si>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</si>
  <si>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</si>
  <si>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>Обслуживание внутридомовых систем:</t>
  </si>
  <si>
    <t>а)квартиры №№  21,24,27</t>
  </si>
  <si>
    <t>б)все другие квартиры</t>
  </si>
  <si>
    <t xml:space="preserve">Аварийное обслуживание: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</si>
  <si>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</si>
  <si>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</si>
  <si>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</si>
  <si>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</si>
  <si>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</si>
  <si>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</si>
  <si>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без текущего ремонта: </t>
  </si>
  <si>
    <t>Итого расходы по содержанию всего по дому (включая текущий ремонт)</t>
  </si>
  <si>
    <t>КАП.И ТЕКУЩИЙ РЕМОНТ</t>
  </si>
  <si>
    <t>Смена вентилей</t>
  </si>
  <si>
    <t>Установка урн</t>
  </si>
  <si>
    <t>Установка прожекторов</t>
  </si>
  <si>
    <t>Смена дверных петель</t>
  </si>
  <si>
    <t xml:space="preserve"> </t>
  </si>
  <si>
    <t>Ремонт электр. Сена автоматов</t>
  </si>
  <si>
    <t>Ремонт электрики кв.19</t>
  </si>
  <si>
    <t xml:space="preserve">Ремонт отопления подвала 1-го этажа </t>
  </si>
  <si>
    <t>Зачтена сумма по 185 ФЗ РФ доля собственников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</si>
  <si>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</si>
  <si>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</si>
  <si>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</si>
  <si>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</si>
  <si>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</si>
  <si>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</si>
  <si>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</si>
  <si>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</si>
  <si>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</si>
  <si>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</si>
  <si>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 xml:space="preserve">содержание и ремонт жилья квартиры №№  21,24,27      </t>
  </si>
  <si>
    <t>Решение думы города Заволжье № 200 от 30.11.2010г.</t>
  </si>
  <si>
    <t>руб/кв .м в месяц</t>
  </si>
  <si>
    <t>содержание и ремонт жилья  все другие квартиры</t>
  </si>
  <si>
    <t>Решение РСТ Нижегородской области то 30.11.10. №42/132</t>
  </si>
  <si>
    <t>руб/куб.м в месяц</t>
  </si>
  <si>
    <t xml:space="preserve">теплоснабжение кроме квартир №№  21,24,27            </t>
  </si>
  <si>
    <t>Решение РСТ Нижегородской области то 30.11.10. №42/77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</si>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</sst>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1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3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2" fillId="0" borderId="1" xfId="0" applyFont="1" applyBorder="1" applyAlignment="1">
      <alignment wrapText="1"/>
    </xf>
    <xf numFmtId="164" fontId="5" fillId="0" borderId="0" xfId="0" applyFont="1" applyAlignment="1">
      <alignment/>
    </xf>
    <xf numFmtId="164" fontId="1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 wrapText="1"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6" fillId="0" borderId="0" xfId="0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1" fillId="0" borderId="2" xfId="0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8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73" zoomScaleNormal="73" workbookViewId="0" topLeftCell="A55">
      <selection activeCell="D85" sqref="D85"/>
    </sheetView>
  </sheetViews>
  <sheetFormatPr defaultColWidth="12.57421875" defaultRowHeight="12.75"/>
  <cols>
    <col min="1" max="1" width="68.140625" style="0" customWidth="1"/>
    <col min="2" max="2" width="30.8515625" style="0" customWidth="1"/>
    <col min="3" max="3" width="27.8515625" style="0" customWidth="1"/>
    <col min="4" max="4" width="18.14062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45470.19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B18+B25+B22+B23+B24</f>
        <v>834140.7</v>
      </c>
      <c r="C16" s="12" t="s">
        <v>15</v>
      </c>
      <c r="D16" s="13" t="s">
        <v>15</v>
      </c>
      <c r="E16" s="17">
        <f>SUM(E17:E29)</f>
        <v>1.6960029405111154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18" t="s">
        <v>17</v>
      </c>
      <c r="B18" s="16">
        <v>212610</v>
      </c>
      <c r="C18" s="12"/>
      <c r="D18" s="13" t="s">
        <v>15</v>
      </c>
      <c r="E18" s="17">
        <f>B18/B16*1</f>
        <v>0.25488505716121995</v>
      </c>
      <c r="F18" s="14"/>
      <c r="G18" s="14"/>
      <c r="H18" s="14"/>
    </row>
    <row r="19" spans="1:8" ht="12.75">
      <c r="A19" s="9" t="s">
        <v>18</v>
      </c>
      <c r="B19" s="16"/>
      <c r="C19" s="12">
        <v>12.72</v>
      </c>
      <c r="D19" s="13"/>
      <c r="E19" s="17"/>
      <c r="F19" s="14"/>
      <c r="G19" s="14"/>
      <c r="H19" s="14"/>
    </row>
    <row r="20" spans="1:8" ht="12.75">
      <c r="A20" s="9" t="s">
        <v>19</v>
      </c>
      <c r="B20" s="16"/>
      <c r="C20" s="12">
        <v>13.34</v>
      </c>
      <c r="D20" s="13"/>
      <c r="E20" s="17"/>
      <c r="F20" s="14"/>
      <c r="G20" s="14"/>
      <c r="H20" s="14"/>
    </row>
    <row r="21" spans="1:8" ht="12.75">
      <c r="A21" s="9" t="s">
        <v>20</v>
      </c>
      <c r="B21" s="16">
        <v>4807.08</v>
      </c>
      <c r="C21" s="19">
        <v>0.3</v>
      </c>
      <c r="D21" s="13"/>
      <c r="E21" s="14"/>
      <c r="F21" s="14"/>
      <c r="G21" s="14"/>
      <c r="H21" s="14"/>
    </row>
    <row r="22" spans="1:8" ht="12.75">
      <c r="A22" s="9" t="s">
        <v>21</v>
      </c>
      <c r="B22" s="16">
        <v>34454.16</v>
      </c>
      <c r="C22" s="19">
        <v>2.7</v>
      </c>
      <c r="D22" s="13" t="s">
        <v>15</v>
      </c>
      <c r="E22" s="14">
        <f>B22/B16*1</f>
        <v>0.04130497408890371</v>
      </c>
      <c r="F22" s="14"/>
      <c r="G22" s="14"/>
      <c r="H22" s="14"/>
    </row>
    <row r="23" spans="1:8" ht="12.75">
      <c r="A23" s="9" t="s">
        <v>22</v>
      </c>
      <c r="B23" s="16">
        <v>456.72</v>
      </c>
      <c r="C23" s="19">
        <v>0.13</v>
      </c>
      <c r="D23" s="13"/>
      <c r="E23" s="14"/>
      <c r="F23" s="14"/>
      <c r="G23" s="14"/>
      <c r="H23" s="14"/>
    </row>
    <row r="24" spans="1:8" ht="12.75">
      <c r="A24" s="9" t="s">
        <v>23</v>
      </c>
      <c r="B24" s="16">
        <v>2799.36</v>
      </c>
      <c r="C24" s="19"/>
      <c r="D24" s="13"/>
      <c r="E24" s="14"/>
      <c r="F24" s="14"/>
      <c r="G24" s="14"/>
      <c r="H24" s="14"/>
    </row>
    <row r="25" spans="1:8" ht="12.75">
      <c r="A25" s="9" t="s">
        <v>24</v>
      </c>
      <c r="B25" s="16">
        <f>SUM(B27:B30)</f>
        <v>583820.46</v>
      </c>
      <c r="C25" s="12" t="s">
        <v>15</v>
      </c>
      <c r="D25" s="13" t="s">
        <v>15</v>
      </c>
      <c r="E25" s="17">
        <f>B25/B16*1</f>
        <v>0.6999064546304958</v>
      </c>
      <c r="F25" s="14"/>
      <c r="G25" s="14"/>
      <c r="H25" s="14"/>
    </row>
    <row r="26" spans="1:8" ht="12.75">
      <c r="A26" s="9" t="s">
        <v>16</v>
      </c>
      <c r="B26" s="16"/>
      <c r="C26" s="12"/>
      <c r="D26" s="13"/>
      <c r="E26" s="17">
        <f>B26/B16*1</f>
        <v>0</v>
      </c>
      <c r="F26" s="14"/>
      <c r="G26" s="14"/>
      <c r="H26" s="14"/>
    </row>
    <row r="27" spans="1:8" ht="12.75">
      <c r="A27" s="9" t="s">
        <v>25</v>
      </c>
      <c r="B27" s="16">
        <v>110574.6</v>
      </c>
      <c r="C27" s="12" t="s">
        <v>15</v>
      </c>
      <c r="D27" s="20">
        <v>173.88</v>
      </c>
      <c r="E27" s="17">
        <f>B27/B16*1</f>
        <v>0.13256108951403522</v>
      </c>
      <c r="F27" s="14"/>
      <c r="G27" s="14"/>
      <c r="H27" s="14"/>
    </row>
    <row r="28" spans="1:8" ht="12.75">
      <c r="A28" s="9" t="s">
        <v>26</v>
      </c>
      <c r="B28" s="16">
        <v>127671.88</v>
      </c>
      <c r="C28" s="12" t="s">
        <v>15</v>
      </c>
      <c r="D28" s="20">
        <v>200.3</v>
      </c>
      <c r="E28" s="17">
        <f>B28/B16*1</f>
        <v>0.15305796731894272</v>
      </c>
      <c r="F28" s="14"/>
      <c r="G28" s="14"/>
      <c r="H28" s="14"/>
    </row>
    <row r="29" spans="1:8" ht="12.75">
      <c r="A29" s="9" t="s">
        <v>27</v>
      </c>
      <c r="B29" s="16">
        <v>345573.98</v>
      </c>
      <c r="C29" s="12">
        <v>24.74</v>
      </c>
      <c r="D29" s="20"/>
      <c r="E29" s="17">
        <f>B29/B16*1</f>
        <v>0.41428739779751783</v>
      </c>
      <c r="F29" s="14"/>
      <c r="G29" s="14"/>
      <c r="H29" s="14"/>
    </row>
    <row r="30" spans="1:8" ht="12.75">
      <c r="A30" s="9" t="s">
        <v>28</v>
      </c>
      <c r="B30" s="16"/>
      <c r="C30" s="12" t="s">
        <v>15</v>
      </c>
      <c r="D30" s="13"/>
      <c r="E30" s="14"/>
      <c r="F30" s="14"/>
      <c r="G30" s="14"/>
      <c r="H30" s="14"/>
    </row>
    <row r="31" spans="1:8" ht="30" customHeight="1">
      <c r="A31" s="15" t="s">
        <v>29</v>
      </c>
      <c r="B31" s="16">
        <v>803289.25</v>
      </c>
      <c r="C31" s="12" t="s">
        <v>15</v>
      </c>
      <c r="D31" s="13" t="s">
        <v>15</v>
      </c>
      <c r="E31" s="21">
        <f>B31/B16</f>
        <v>0.9630140934257255</v>
      </c>
      <c r="F31" s="14"/>
      <c r="G31" s="14"/>
      <c r="H31" s="14"/>
    </row>
    <row r="32" spans="1:4" ht="12.75">
      <c r="A32" s="9" t="s">
        <v>30</v>
      </c>
      <c r="B32" s="16">
        <f>B34+B36+B35</f>
        <v>803289.2500000001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31</v>
      </c>
      <c r="B34" s="16">
        <f>(B18+B23+B24)*E31</f>
        <v>207882.07733256512</v>
      </c>
      <c r="C34" s="12"/>
      <c r="D34" s="13" t="s">
        <v>15</v>
      </c>
    </row>
    <row r="35" spans="1:4" ht="12.75">
      <c r="A35" s="9" t="s">
        <v>21</v>
      </c>
      <c r="B35" s="16">
        <f>B22*E31</f>
        <v>33179.8416571449</v>
      </c>
      <c r="C35" s="16"/>
      <c r="D35" s="13" t="s">
        <v>15</v>
      </c>
    </row>
    <row r="36" spans="1:4" ht="12.75">
      <c r="A36" s="9" t="s">
        <v>24</v>
      </c>
      <c r="B36" s="16">
        <f>B25*E31</f>
        <v>562227.3310102901</v>
      </c>
      <c r="C36" s="12" t="s">
        <v>15</v>
      </c>
      <c r="D36" s="13" t="s">
        <v>15</v>
      </c>
    </row>
    <row r="37" spans="1:4" ht="12.75">
      <c r="A37" s="9" t="s">
        <v>16</v>
      </c>
      <c r="B37" s="16"/>
      <c r="C37" s="12"/>
      <c r="D37" s="13"/>
    </row>
    <row r="38" spans="1:4" ht="12.75">
      <c r="A38" s="9" t="s">
        <v>25</v>
      </c>
      <c r="B38" s="16">
        <f>B27*E31</f>
        <v>106484.89817491223</v>
      </c>
      <c r="C38" s="12" t="s">
        <v>15</v>
      </c>
      <c r="D38" s="13"/>
    </row>
    <row r="39" spans="1:4" ht="12.75">
      <c r="A39" s="9" t="s">
        <v>26</v>
      </c>
      <c r="B39" s="16">
        <f>B28*E31</f>
        <v>122949.81977415802</v>
      </c>
      <c r="C39" s="12" t="s">
        <v>15</v>
      </c>
      <c r="D39" s="13"/>
    </row>
    <row r="40" spans="1:4" ht="12.75">
      <c r="A40" s="9" t="s">
        <v>27</v>
      </c>
      <c r="B40" s="16">
        <f>B29*E31</f>
        <v>332792.6130612198</v>
      </c>
      <c r="C40" s="12"/>
      <c r="D40" s="13"/>
    </row>
    <row r="41" spans="1:4" ht="12.75">
      <c r="A41" s="9" t="s">
        <v>28</v>
      </c>
      <c r="B41" s="16">
        <f>B30*E31</f>
        <v>0</v>
      </c>
      <c r="C41" s="12" t="s">
        <v>15</v>
      </c>
      <c r="D41" s="13"/>
    </row>
    <row r="42" spans="1:4" ht="12.75">
      <c r="A42" s="22" t="s">
        <v>32</v>
      </c>
      <c r="B42" s="16">
        <f>SUM(B44:B47)</f>
        <v>562227.3310102901</v>
      </c>
      <c r="C42" s="12" t="s">
        <v>15</v>
      </c>
      <c r="D42" s="13" t="s">
        <v>15</v>
      </c>
    </row>
    <row r="43" spans="1:4" ht="12.75">
      <c r="A43" s="9" t="s">
        <v>16</v>
      </c>
      <c r="B43" s="16"/>
      <c r="C43" s="12"/>
      <c r="D43" s="13"/>
    </row>
    <row r="44" spans="1:4" ht="12.75">
      <c r="A44" s="9" t="s">
        <v>25</v>
      </c>
      <c r="B44" s="16">
        <f>B38</f>
        <v>106484.89817491223</v>
      </c>
      <c r="C44" s="12" t="s">
        <v>15</v>
      </c>
      <c r="D44" s="13"/>
    </row>
    <row r="45" spans="1:4" ht="12.75">
      <c r="A45" s="9" t="s">
        <v>26</v>
      </c>
      <c r="B45" s="16">
        <f>B39</f>
        <v>122949.81977415802</v>
      </c>
      <c r="C45" s="12" t="s">
        <v>15</v>
      </c>
      <c r="D45" s="13"/>
    </row>
    <row r="46" spans="1:4" ht="12.75">
      <c r="A46" s="9" t="s">
        <v>27</v>
      </c>
      <c r="B46" s="16">
        <f>B40</f>
        <v>332792.6130612198</v>
      </c>
      <c r="C46" s="12"/>
      <c r="D46" s="13"/>
    </row>
    <row r="47" spans="1:4" ht="12.75">
      <c r="A47" s="9" t="s">
        <v>28</v>
      </c>
      <c r="B47" s="16">
        <f>B41</f>
        <v>0</v>
      </c>
      <c r="C47" s="12" t="s">
        <v>15</v>
      </c>
      <c r="D47" s="13"/>
    </row>
    <row r="48" spans="1:4" ht="12.75">
      <c r="A48" s="4"/>
      <c r="B48" s="23"/>
      <c r="C48" s="23"/>
      <c r="D48" s="23"/>
    </row>
    <row r="49" spans="1:10" ht="13.5" customHeight="1">
      <c r="A49" s="24" t="s">
        <v>33</v>
      </c>
      <c r="B49" s="24"/>
      <c r="C49" s="24"/>
      <c r="D49" s="24"/>
      <c r="I49" s="25"/>
      <c r="J49" s="25"/>
    </row>
    <row r="50" spans="1:10" ht="9" customHeight="1">
      <c r="A50" s="24"/>
      <c r="B50" s="24"/>
      <c r="C50" s="24"/>
      <c r="D50" s="24"/>
      <c r="I50" s="26"/>
      <c r="J50" s="26"/>
    </row>
    <row r="51" spans="1:10" ht="12.75">
      <c r="A51" s="4"/>
      <c r="B51" s="4"/>
      <c r="C51" s="4"/>
      <c r="D51" s="4"/>
      <c r="I51" s="26"/>
      <c r="J51" s="26"/>
    </row>
    <row r="52" spans="1:14" ht="12.75">
      <c r="A52" s="8" t="s">
        <v>34</v>
      </c>
      <c r="B52" s="8" t="s">
        <v>35</v>
      </c>
      <c r="C52" s="8" t="s">
        <v>36</v>
      </c>
      <c r="D52" s="8" t="s">
        <v>37</v>
      </c>
      <c r="E52" s="27"/>
      <c r="I52" s="28"/>
      <c r="J52" s="28"/>
      <c r="K52" s="28"/>
      <c r="L52" s="28"/>
      <c r="M52" s="28"/>
      <c r="N52" s="28"/>
    </row>
    <row r="53" spans="1:14" ht="12.75">
      <c r="A53" s="10" t="s">
        <v>38</v>
      </c>
      <c r="B53" s="12" t="s">
        <v>39</v>
      </c>
      <c r="C53" s="19">
        <v>0.21</v>
      </c>
      <c r="D53" s="29">
        <f>C53:C65*E53:E65</f>
        <v>3364.9559999999997</v>
      </c>
      <c r="E53" s="14">
        <f aca="true" t="shared" si="0" ref="E53:E66">1335.3*12</f>
        <v>16023.599999999999</v>
      </c>
      <c r="F53" s="30"/>
      <c r="G53" s="31"/>
      <c r="H53" s="14"/>
      <c r="I53" s="32"/>
      <c r="J53" s="32"/>
      <c r="K53" s="32"/>
      <c r="L53" s="32"/>
      <c r="M53" s="32"/>
      <c r="N53" s="32"/>
    </row>
    <row r="54" spans="1:14" ht="12.75">
      <c r="A54" s="10" t="s">
        <v>40</v>
      </c>
      <c r="B54" s="12" t="s">
        <v>41</v>
      </c>
      <c r="C54" s="19">
        <v>2.1</v>
      </c>
      <c r="D54" s="29">
        <f>C54:C67*E54:E67</f>
        <v>33649.56</v>
      </c>
      <c r="E54" s="14">
        <f t="shared" si="0"/>
        <v>16023.599999999999</v>
      </c>
      <c r="F54" s="30"/>
      <c r="G54" s="31"/>
      <c r="H54" s="14"/>
      <c r="I54" s="32"/>
      <c r="J54" s="32"/>
      <c r="K54" s="32"/>
      <c r="L54" s="32"/>
      <c r="M54" s="32"/>
      <c r="N54" s="32"/>
    </row>
    <row r="55" spans="1:14" ht="12.75">
      <c r="A55" s="10" t="s">
        <v>42</v>
      </c>
      <c r="B55" s="12" t="s">
        <v>41</v>
      </c>
      <c r="C55" s="19">
        <v>1.2</v>
      </c>
      <c r="D55" s="29">
        <f>C55:C67*E55:E67</f>
        <v>19228.319999999996</v>
      </c>
      <c r="E55" s="14">
        <f t="shared" si="0"/>
        <v>16023.599999999999</v>
      </c>
      <c r="F55" s="30"/>
      <c r="G55" s="31"/>
      <c r="H55" s="14">
        <f>1492.6*12</f>
        <v>17911.199999999997</v>
      </c>
      <c r="I55" s="32"/>
      <c r="J55" s="32"/>
      <c r="K55" s="32"/>
      <c r="L55" s="32"/>
      <c r="M55" s="32"/>
      <c r="N55" s="32"/>
    </row>
    <row r="56" spans="1:14" ht="12.75">
      <c r="A56" s="10" t="s">
        <v>43</v>
      </c>
      <c r="B56" s="12" t="s">
        <v>39</v>
      </c>
      <c r="C56" s="19">
        <v>0.2</v>
      </c>
      <c r="D56" s="29">
        <f>C56:C71*E56:E71</f>
        <v>3204.72</v>
      </c>
      <c r="E56" s="14">
        <f t="shared" si="0"/>
        <v>16023.599999999999</v>
      </c>
      <c r="F56" s="30"/>
      <c r="G56" s="31"/>
      <c r="H56" s="14">
        <f>6026.8*12</f>
        <v>72321.6</v>
      </c>
      <c r="I56" s="32"/>
      <c r="J56" s="32"/>
      <c r="K56" s="32"/>
      <c r="L56" s="32"/>
      <c r="M56" s="32"/>
      <c r="N56" s="32"/>
    </row>
    <row r="57" spans="1:14" ht="12.75">
      <c r="A57" s="10" t="s">
        <v>44</v>
      </c>
      <c r="B57" s="33" t="s">
        <v>45</v>
      </c>
      <c r="C57" s="34">
        <v>0.82</v>
      </c>
      <c r="D57" s="29">
        <f>C57:C72*E57:E72</f>
        <v>13139.351999999997</v>
      </c>
      <c r="E57" s="14">
        <f t="shared" si="0"/>
        <v>16023.599999999999</v>
      </c>
      <c r="F57" s="35"/>
      <c r="G57" s="36"/>
      <c r="H57" s="14">
        <f>7519.4*12</f>
        <v>90232.79999999999</v>
      </c>
      <c r="I57" s="32"/>
      <c r="J57" s="32"/>
      <c r="K57" s="32"/>
      <c r="L57" s="32"/>
      <c r="M57" s="32"/>
      <c r="N57" s="32"/>
    </row>
    <row r="58" spans="1:14" ht="12.75">
      <c r="A58" s="37" t="s">
        <v>46</v>
      </c>
      <c r="B58" s="33" t="s">
        <v>39</v>
      </c>
      <c r="C58" s="34"/>
      <c r="D58" s="29"/>
      <c r="E58" s="14">
        <f t="shared" si="0"/>
        <v>16023.599999999999</v>
      </c>
      <c r="F58" s="35"/>
      <c r="G58" s="36"/>
      <c r="H58" s="14"/>
      <c r="I58" s="32"/>
      <c r="J58" s="32"/>
      <c r="K58" s="32"/>
      <c r="L58" s="32"/>
      <c r="M58" s="32"/>
      <c r="N58" s="32"/>
    </row>
    <row r="59" spans="1:14" ht="12.75">
      <c r="A59" s="9" t="s">
        <v>47</v>
      </c>
      <c r="B59" s="33"/>
      <c r="C59" s="34">
        <v>0.25</v>
      </c>
      <c r="D59" s="29">
        <f>C59:C74*E59:E74</f>
        <v>461.70000000000005</v>
      </c>
      <c r="E59" s="14">
        <f>153.9*12</f>
        <v>1846.8000000000002</v>
      </c>
      <c r="F59" s="35"/>
      <c r="G59" s="36"/>
      <c r="H59" s="14"/>
      <c r="I59" s="32"/>
      <c r="J59" s="32"/>
      <c r="K59" s="32"/>
      <c r="L59" s="32"/>
      <c r="M59" s="32"/>
      <c r="N59" s="32"/>
    </row>
    <row r="60" spans="1:14" ht="12.75">
      <c r="A60" s="9" t="s">
        <v>48</v>
      </c>
      <c r="B60" s="33"/>
      <c r="C60" s="34">
        <v>0.69</v>
      </c>
      <c r="D60" s="29">
        <f>C60:C75*E60:E75</f>
        <v>9781.992</v>
      </c>
      <c r="E60" s="14">
        <f>1181.4*12</f>
        <v>14176.800000000001</v>
      </c>
      <c r="F60" s="35"/>
      <c r="G60" s="36"/>
      <c r="H60" s="14"/>
      <c r="I60" s="32"/>
      <c r="J60" s="32"/>
      <c r="K60" s="32"/>
      <c r="L60" s="32"/>
      <c r="M60" s="32"/>
      <c r="N60" s="32"/>
    </row>
    <row r="61" spans="1:14" ht="12.75">
      <c r="A61" s="37" t="s">
        <v>49</v>
      </c>
      <c r="B61" s="33" t="s">
        <v>50</v>
      </c>
      <c r="C61" s="34"/>
      <c r="D61" s="29"/>
      <c r="E61" s="14">
        <f t="shared" si="0"/>
        <v>16023.599999999999</v>
      </c>
      <c r="F61" s="35"/>
      <c r="G61" s="36"/>
      <c r="H61" s="14"/>
      <c r="I61" s="32"/>
      <c r="J61" s="32"/>
      <c r="K61" s="32"/>
      <c r="L61" s="32"/>
      <c r="M61" s="32"/>
      <c r="N61" s="32"/>
    </row>
    <row r="62" spans="1:14" ht="12.75">
      <c r="A62" s="9" t="s">
        <v>47</v>
      </c>
      <c r="B62" s="33"/>
      <c r="C62" s="34">
        <v>1.43</v>
      </c>
      <c r="D62" s="29">
        <f>C62:C77*E62:E77</f>
        <v>2640.924</v>
      </c>
      <c r="E62" s="14">
        <f>153.9*12</f>
        <v>1846.8000000000002</v>
      </c>
      <c r="F62" s="35"/>
      <c r="G62" s="38"/>
      <c r="H62" s="14"/>
      <c r="I62" s="32"/>
      <c r="J62" s="32"/>
      <c r="K62" s="32"/>
      <c r="L62" s="32"/>
      <c r="M62" s="32"/>
      <c r="N62" s="32"/>
    </row>
    <row r="63" spans="1:14" ht="12.75">
      <c r="A63" s="9" t="s">
        <v>48</v>
      </c>
      <c r="B63" s="33"/>
      <c r="C63" s="34">
        <v>1.61</v>
      </c>
      <c r="D63" s="29">
        <f>C63:C78*E63:E78</f>
        <v>22824.648000000005</v>
      </c>
      <c r="E63" s="14">
        <f>1181.4*12</f>
        <v>14176.800000000001</v>
      </c>
      <c r="F63" s="35"/>
      <c r="G63" s="38"/>
      <c r="H63" s="14"/>
      <c r="I63" s="32"/>
      <c r="J63" s="32"/>
      <c r="K63" s="32"/>
      <c r="L63" s="32"/>
      <c r="M63" s="32"/>
      <c r="N63" s="32"/>
    </row>
    <row r="64" spans="1:14" ht="12.75">
      <c r="A64" s="10" t="s">
        <v>51</v>
      </c>
      <c r="B64" s="33" t="s">
        <v>52</v>
      </c>
      <c r="C64" s="39">
        <v>4.88</v>
      </c>
      <c r="D64" s="29">
        <f>C64:C79*E64:E79</f>
        <v>78195.16799999999</v>
      </c>
      <c r="E64" s="14">
        <f t="shared" si="0"/>
        <v>16023.599999999999</v>
      </c>
      <c r="F64" s="35"/>
      <c r="G64" s="14"/>
      <c r="H64" s="38"/>
      <c r="I64" s="32"/>
      <c r="J64" s="32"/>
      <c r="K64" s="32"/>
      <c r="L64" s="32"/>
      <c r="M64" s="32"/>
      <c r="N64" s="32"/>
    </row>
    <row r="65" spans="1:14" ht="12.75">
      <c r="A65" s="40" t="s">
        <v>53</v>
      </c>
      <c r="B65" s="41" t="s">
        <v>39</v>
      </c>
      <c r="C65" s="34">
        <v>0.3</v>
      </c>
      <c r="D65" s="29">
        <v>0</v>
      </c>
      <c r="E65" s="14">
        <f t="shared" si="0"/>
        <v>16023.599999999999</v>
      </c>
      <c r="F65" s="35"/>
      <c r="G65" s="14"/>
      <c r="H65" s="38"/>
      <c r="I65" s="32"/>
      <c r="J65" s="32"/>
      <c r="K65" s="32"/>
      <c r="L65" s="32"/>
      <c r="M65" s="32"/>
      <c r="N65" s="32"/>
    </row>
    <row r="66" spans="1:14" ht="12.75">
      <c r="A66" s="40" t="s">
        <v>54</v>
      </c>
      <c r="B66" s="42" t="s">
        <v>55</v>
      </c>
      <c r="C66" s="34">
        <v>1.33</v>
      </c>
      <c r="D66" s="29">
        <f>C66:C81*E66:E81</f>
        <v>21311.388</v>
      </c>
      <c r="E66" s="14">
        <f t="shared" si="0"/>
        <v>16023.599999999999</v>
      </c>
      <c r="F66" s="35"/>
      <c r="G66" s="14"/>
      <c r="H66" s="38"/>
      <c r="I66" s="32"/>
      <c r="J66" s="32"/>
      <c r="K66" s="32"/>
      <c r="L66" s="32"/>
      <c r="M66" s="32"/>
      <c r="N66" s="32"/>
    </row>
    <row r="67" spans="1:14" ht="12.75">
      <c r="A67" s="43" t="s">
        <v>56</v>
      </c>
      <c r="B67" s="33"/>
      <c r="C67" s="34"/>
      <c r="D67" s="29"/>
      <c r="E67" s="14"/>
      <c r="F67" s="44"/>
      <c r="H67" s="32"/>
      <c r="I67" s="32"/>
      <c r="J67" s="32"/>
      <c r="K67" s="32"/>
      <c r="L67" s="32"/>
      <c r="M67" s="32"/>
      <c r="N67" s="32"/>
    </row>
    <row r="68" spans="1:14" ht="12.75">
      <c r="A68" s="9" t="s">
        <v>47</v>
      </c>
      <c r="B68" s="33"/>
      <c r="C68" s="34">
        <f>C53+C54+C55+C56+C57+C59+C62+C64+C65+C66</f>
        <v>12.72</v>
      </c>
      <c r="D68" s="29">
        <f>(C68-C65)*E68</f>
        <v>22937.256</v>
      </c>
      <c r="E68" s="14">
        <f>153.9*12</f>
        <v>1846.8000000000002</v>
      </c>
      <c r="F68" s="44"/>
      <c r="H68" s="32"/>
      <c r="I68" s="32"/>
      <c r="J68" s="32"/>
      <c r="K68" s="32"/>
      <c r="L68" s="32"/>
      <c r="M68" s="32"/>
      <c r="N68" s="32"/>
    </row>
    <row r="69" spans="1:14" ht="12.75">
      <c r="A69" s="9" t="s">
        <v>48</v>
      </c>
      <c r="B69" s="33"/>
      <c r="C69" s="34">
        <f>C53+C54+C55+C56+C60+C57+C63+C64+C65+C66</f>
        <v>13.340000000000002</v>
      </c>
      <c r="D69" s="29">
        <f>(C69-C65)*E69</f>
        <v>184865.47200000004</v>
      </c>
      <c r="E69" s="14">
        <f>1181.4*12</f>
        <v>14176.800000000001</v>
      </c>
      <c r="F69" s="44"/>
      <c r="H69" s="32"/>
      <c r="I69" s="32"/>
      <c r="J69" s="32"/>
      <c r="K69" s="32"/>
      <c r="L69" s="32"/>
      <c r="M69" s="32"/>
      <c r="N69" s="32"/>
    </row>
    <row r="70" spans="1:14" ht="12.75">
      <c r="A70" s="40" t="s">
        <v>57</v>
      </c>
      <c r="B70" s="33"/>
      <c r="C70" s="34"/>
      <c r="D70" s="29">
        <f>D69+D68+D65</f>
        <v>207802.72800000003</v>
      </c>
      <c r="E70" s="27"/>
      <c r="F70" s="44"/>
      <c r="H70" s="32"/>
      <c r="I70" s="32"/>
      <c r="J70" s="32"/>
      <c r="K70" s="32"/>
      <c r="L70" s="32"/>
      <c r="M70" s="32"/>
      <c r="N70" s="32"/>
    </row>
    <row r="71" spans="1:14" ht="13.5" customHeight="1">
      <c r="A71" s="40" t="s">
        <v>58</v>
      </c>
      <c r="B71" s="40"/>
      <c r="C71" s="40"/>
      <c r="D71" s="40"/>
      <c r="E71" s="27"/>
      <c r="F71" s="44"/>
      <c r="H71" s="32"/>
      <c r="I71" s="32"/>
      <c r="J71" s="32"/>
      <c r="K71" s="32"/>
      <c r="L71" s="32"/>
      <c r="M71" s="32"/>
      <c r="N71" s="32"/>
    </row>
    <row r="72" spans="1:5" ht="13.5" customHeight="1">
      <c r="A72" s="45" t="s">
        <v>59</v>
      </c>
      <c r="B72" s="45"/>
      <c r="C72" s="45"/>
      <c r="D72" s="46">
        <v>659.16</v>
      </c>
      <c r="E72" s="47"/>
    </row>
    <row r="73" spans="1:5" ht="13.5" customHeight="1">
      <c r="A73" s="45" t="s">
        <v>60</v>
      </c>
      <c r="B73" s="45"/>
      <c r="C73" s="45"/>
      <c r="D73" s="46">
        <v>2465.01</v>
      </c>
      <c r="E73" s="47"/>
    </row>
    <row r="74" spans="1:5" ht="13.5" customHeight="1">
      <c r="A74" s="45" t="s">
        <v>61</v>
      </c>
      <c r="B74" s="45"/>
      <c r="C74" s="45"/>
      <c r="D74" s="46">
        <v>22580.95</v>
      </c>
      <c r="E74" s="47"/>
    </row>
    <row r="75" spans="1:5" ht="13.5" customHeight="1">
      <c r="A75" s="45" t="s">
        <v>62</v>
      </c>
      <c r="B75" s="45"/>
      <c r="C75" s="45" t="s">
        <v>63</v>
      </c>
      <c r="D75" s="46">
        <v>1129.81</v>
      </c>
      <c r="E75" s="47"/>
    </row>
    <row r="76" spans="1:5" ht="13.5" customHeight="1">
      <c r="A76" s="45" t="s">
        <v>64</v>
      </c>
      <c r="B76" s="45"/>
      <c r="C76" s="45"/>
      <c r="D76" s="46">
        <v>13538.32</v>
      </c>
      <c r="E76" s="47"/>
    </row>
    <row r="77" spans="1:8" ht="13.5" customHeight="1">
      <c r="A77" s="45" t="s">
        <v>65</v>
      </c>
      <c r="B77" s="45"/>
      <c r="C77" s="45"/>
      <c r="D77" s="46">
        <v>398.34</v>
      </c>
      <c r="E77" s="47"/>
      <c r="H77" t="s">
        <v>63</v>
      </c>
    </row>
    <row r="78" spans="1:5" ht="13.5" customHeight="1">
      <c r="A78" s="45" t="s">
        <v>66</v>
      </c>
      <c r="B78" s="45"/>
      <c r="C78" s="45"/>
      <c r="D78" s="46">
        <v>2647</v>
      </c>
      <c r="E78" s="47"/>
    </row>
    <row r="79" spans="1:5" ht="13.5" customHeight="1">
      <c r="A79" s="45" t="s">
        <v>67</v>
      </c>
      <c r="B79" s="45"/>
      <c r="C79" s="45"/>
      <c r="D79" s="46">
        <v>36369.65</v>
      </c>
      <c r="E79" s="47"/>
    </row>
    <row r="80" spans="1:5" ht="13.5" customHeight="1">
      <c r="A80" s="45" t="s">
        <v>68</v>
      </c>
      <c r="B80" s="45"/>
      <c r="C80" s="45"/>
      <c r="D80" s="48">
        <f>SUM(D72:D79)</f>
        <v>79788.23999999999</v>
      </c>
      <c r="E80" s="47"/>
    </row>
    <row r="81" spans="1:5" ht="13.5" customHeight="1">
      <c r="A81" s="45" t="s">
        <v>69</v>
      </c>
      <c r="B81" s="45"/>
      <c r="C81" s="45"/>
      <c r="D81" s="48">
        <v>7566.99</v>
      </c>
      <c r="E81" s="49"/>
    </row>
    <row r="82" spans="1:5" ht="13.5" customHeight="1">
      <c r="A82" s="45" t="s">
        <v>70</v>
      </c>
      <c r="B82" s="45"/>
      <c r="C82" s="45"/>
      <c r="D82" s="48">
        <f>D67+D80-D65</f>
        <v>79788.23999999999</v>
      </c>
      <c r="E82" s="49"/>
    </row>
    <row r="83" spans="1:5" ht="25.5" customHeight="1">
      <c r="A83" s="50" t="s">
        <v>71</v>
      </c>
      <c r="B83" s="50"/>
      <c r="C83" s="50"/>
      <c r="D83" s="48">
        <f>B15+B21+B22-D80+D81</f>
        <v>12510.180000000017</v>
      </c>
      <c r="E83" s="49"/>
    </row>
    <row r="84" spans="1:5" ht="12.75">
      <c r="A84" s="51"/>
      <c r="B84" s="52"/>
      <c r="C84" s="52"/>
      <c r="D84" s="53"/>
      <c r="E84" s="49"/>
    </row>
    <row r="85" spans="1:5" ht="12.75">
      <c r="A85" s="54"/>
      <c r="B85" s="52"/>
      <c r="C85" s="52"/>
      <c r="D85" s="53"/>
      <c r="E85" s="49"/>
    </row>
    <row r="86" spans="1:5" ht="13.5" customHeight="1">
      <c r="A86" s="50" t="s">
        <v>72</v>
      </c>
      <c r="B86" s="50"/>
      <c r="C86" s="50"/>
      <c r="D86" s="55">
        <v>74884.77</v>
      </c>
      <c r="E86" s="49"/>
    </row>
    <row r="87" spans="1:4" ht="13.5" customHeight="1">
      <c r="A87" s="9" t="s">
        <v>16</v>
      </c>
      <c r="B87" s="9"/>
      <c r="C87" s="9"/>
      <c r="D87" s="56"/>
    </row>
    <row r="88" spans="1:4" ht="13.5" customHeight="1">
      <c r="A88" s="9" t="s">
        <v>31</v>
      </c>
      <c r="B88" s="9"/>
      <c r="C88" s="9"/>
      <c r="D88" s="57">
        <f>D86*E18</f>
        <v>19087.00888195481</v>
      </c>
    </row>
    <row r="89" spans="1:4" ht="13.5" customHeight="1">
      <c r="A89" s="58" t="s">
        <v>21</v>
      </c>
      <c r="B89" s="58"/>
      <c r="C89" s="58"/>
      <c r="D89" s="57">
        <f>D86-D88-D90</f>
        <v>3385.4272415250744</v>
      </c>
    </row>
    <row r="90" spans="1:4" ht="12.75">
      <c r="A90" s="9" t="s">
        <v>24</v>
      </c>
      <c r="B90" s="9"/>
      <c r="C90" s="9"/>
      <c r="D90" s="57">
        <f>D86*E25</f>
        <v>52412.33387652012</v>
      </c>
    </row>
    <row r="91" spans="1:4" ht="12.75">
      <c r="A91" s="9" t="s">
        <v>16</v>
      </c>
      <c r="B91" s="9"/>
      <c r="C91" s="9"/>
      <c r="D91" s="57"/>
    </row>
    <row r="92" spans="1:4" ht="12.75">
      <c r="A92" s="9" t="s">
        <v>25</v>
      </c>
      <c r="B92" s="9"/>
      <c r="C92" s="9"/>
      <c r="D92" s="57">
        <f>D86*E27</f>
        <v>9926.80669920794</v>
      </c>
    </row>
    <row r="93" spans="1:4" ht="12.75">
      <c r="A93" s="9" t="s">
        <v>26</v>
      </c>
      <c r="B93" s="9"/>
      <c r="C93" s="9"/>
      <c r="D93" s="57">
        <f>D86*E28</f>
        <v>11461.710679346543</v>
      </c>
    </row>
    <row r="94" spans="1:4" ht="13.5" customHeight="1">
      <c r="A94" s="9" t="s">
        <v>27</v>
      </c>
      <c r="B94" s="9"/>
      <c r="C94" s="9"/>
      <c r="D94" s="57">
        <f>D86*E29</f>
        <v>31023.816497965632</v>
      </c>
    </row>
    <row r="95" spans="1:4" ht="12.75">
      <c r="A95" s="9" t="s">
        <v>28</v>
      </c>
      <c r="B95" s="9"/>
      <c r="C95" s="9"/>
      <c r="D95" s="56"/>
    </row>
    <row r="96" spans="1:4" ht="25.5" customHeight="1">
      <c r="A96" s="59" t="s">
        <v>73</v>
      </c>
      <c r="B96" s="59"/>
      <c r="C96" s="59"/>
      <c r="D96" s="59"/>
    </row>
    <row r="97" spans="1:4" ht="12.75">
      <c r="A97" s="60" t="s">
        <v>74</v>
      </c>
      <c r="B97" s="8" t="s">
        <v>75</v>
      </c>
      <c r="C97" s="60" t="s">
        <v>76</v>
      </c>
      <c r="D97" s="60" t="s">
        <v>77</v>
      </c>
    </row>
    <row r="98" spans="1:4" ht="12.75" customHeight="1">
      <c r="A98" s="10" t="s">
        <v>78</v>
      </c>
      <c r="B98" s="61" t="s">
        <v>79</v>
      </c>
      <c r="C98" s="37">
        <v>12.72</v>
      </c>
      <c r="D98" s="60" t="s">
        <v>80</v>
      </c>
    </row>
    <row r="99" spans="1:4" ht="12.75">
      <c r="A99" s="9" t="s">
        <v>81</v>
      </c>
      <c r="B99" s="61"/>
      <c r="C99" s="37">
        <v>13.34</v>
      </c>
      <c r="D99" s="60"/>
    </row>
    <row r="100" spans="1:4" ht="12.75" customHeight="1">
      <c r="A100" s="10" t="s">
        <v>21</v>
      </c>
      <c r="B100" s="61"/>
      <c r="C100" s="62">
        <v>2.7</v>
      </c>
      <c r="D100" s="60"/>
    </row>
    <row r="101" spans="1:4" ht="12.75" customHeight="1">
      <c r="A101" s="10" t="s">
        <v>25</v>
      </c>
      <c r="B101" s="63" t="s">
        <v>82</v>
      </c>
      <c r="C101" s="62">
        <v>24.15</v>
      </c>
      <c r="D101" s="10" t="s">
        <v>80</v>
      </c>
    </row>
    <row r="102" spans="1:4" ht="12.75" customHeight="1">
      <c r="A102" s="10" t="s">
        <v>26</v>
      </c>
      <c r="B102" s="63"/>
      <c r="C102" s="62">
        <v>27.82</v>
      </c>
      <c r="D102" s="10" t="s">
        <v>83</v>
      </c>
    </row>
    <row r="103" spans="1:4" ht="12.75">
      <c r="A103" s="10" t="s">
        <v>84</v>
      </c>
      <c r="B103" s="64" t="s">
        <v>85</v>
      </c>
      <c r="C103" s="62">
        <v>1236.92</v>
      </c>
      <c r="D103" s="10" t="s">
        <v>83</v>
      </c>
    </row>
    <row r="104" spans="1:4" ht="12.75">
      <c r="A104" s="4"/>
      <c r="B104" s="4"/>
      <c r="C104" s="4"/>
      <c r="D104" s="4"/>
    </row>
    <row r="105" spans="1:4" ht="12.75">
      <c r="A105" s="4" t="s">
        <v>86</v>
      </c>
      <c r="B105" s="4"/>
      <c r="C105" s="4"/>
      <c r="D105" s="4"/>
    </row>
    <row r="106" spans="1:4" ht="12.75">
      <c r="A106" s="4"/>
      <c r="B106" s="4"/>
      <c r="C106" s="4"/>
      <c r="D106" s="4"/>
    </row>
    <row r="107" ht="12.75">
      <c r="A107" t="s">
        <v>87</v>
      </c>
    </row>
  </sheetData>
  <sheetProtection selectLockedCells="1" selectUnlockedCells="1"/>
  <mergeCells count="30">
    <mergeCell ref="A1:D1"/>
    <mergeCell ref="A2:D2"/>
    <mergeCell ref="A3:D3"/>
    <mergeCell ref="A4:D4"/>
    <mergeCell ref="A5:D5"/>
    <mergeCell ref="A7:D7"/>
    <mergeCell ref="A49:D50"/>
    <mergeCell ref="A71:D71"/>
    <mergeCell ref="A72:C72"/>
    <mergeCell ref="A73:C73"/>
    <mergeCell ref="A74:C74"/>
    <mergeCell ref="A78:C78"/>
    <mergeCell ref="A79:C79"/>
    <mergeCell ref="A80:C80"/>
    <mergeCell ref="A81:C81"/>
    <mergeCell ref="A82:C82"/>
    <mergeCell ref="A83:C83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D96"/>
    <mergeCell ref="B98:B100"/>
    <mergeCell ref="B101:B102"/>
  </mergeCells>
  <printOptions/>
  <pageMargins left="0.3625" right="0.3541666666666667" top="0.34097222222222223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2012-04-27T07:29:16Z</dcterms:modified>
  <cp:category/>
  <cp:version/>
  <cp:contentType/>
  <cp:contentStatus/>
  <cp:revision>13</cp:revision>
</cp:coreProperties>
</file>